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zum-my.sharepoint.com/personal/rita_adomaviciene_zum_lt/Documents/Desktop/Documents/Draudimas/"/>
    </mc:Choice>
  </mc:AlternateContent>
  <xr:revisionPtr revIDLastSave="0" documentId="8_{27AF222B-28FF-4EB1-8613-F330B750156D}" xr6:coauthVersionLast="47" xr6:coauthVersionMax="47" xr10:uidLastSave="{00000000-0000-0000-0000-000000000000}"/>
  <bookViews>
    <workbookView xWindow="-120" yWindow="-120" windowWidth="29040" windowHeight="15840" tabRatio="634" xr2:uid="{00000000-000D-0000-FFFF-FFFF00000000}"/>
  </bookViews>
  <sheets>
    <sheet name="Pasėlių draudimas" sheetId="8" r:id="rId1"/>
    <sheet name="Įkainiai pagal grupes" sheetId="6" r:id="rId2"/>
    <sheet name="Įkainiai pagal augalus" sheetId="4" r:id="rId3"/>
    <sheet name="Kompensavimo intensyvumas" sheetId="3" r:id="rId4"/>
    <sheet name="Draudžiamų rizikų kodai" sheetId="7" r:id="rId5"/>
  </sheets>
  <definedNames>
    <definedName name="Pasėlis" localSheetId="2">Kainos[Augalai ir pasėliai]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3" i="4" l="1" a="1"/>
  <c r="G93" i="4" s="1"/>
  <c r="K7" i="8"/>
  <c r="Z12" i="8"/>
  <c r="AE12" i="8" s="1" a="1"/>
  <c r="AE12" i="8" s="1"/>
  <c r="AJ12" i="8" s="1"/>
  <c r="Z13" i="8"/>
  <c r="AE13" i="8" s="1" a="1"/>
  <c r="AE13" i="8" s="1"/>
  <c r="AJ13" i="8" s="1"/>
  <c r="Z14" i="8"/>
  <c r="AE14" i="8" s="1" a="1"/>
  <c r="AE14" i="8" s="1"/>
  <c r="AJ14" i="8" s="1"/>
  <c r="Z15" i="8"/>
  <c r="AE15" i="8" s="1" a="1"/>
  <c r="AE15" i="8" s="1"/>
  <c r="AJ15" i="8" s="1"/>
  <c r="U12" i="8" a="1"/>
  <c r="U12" i="8" s="1"/>
  <c r="U13" i="8" a="1"/>
  <c r="U13" i="8" s="1"/>
  <c r="U14" i="8" a="1"/>
  <c r="U14" i="8" s="1"/>
  <c r="U15" i="8" a="1"/>
  <c r="U15" i="8" s="1"/>
  <c r="P10" i="8" a="1"/>
  <c r="P10" i="8" s="1"/>
  <c r="P11" i="8" a="1"/>
  <c r="P11" i="8" s="1"/>
  <c r="P12" i="8" a="1"/>
  <c r="P12" i="8" s="1"/>
  <c r="P13" i="8" a="1"/>
  <c r="P13" i="8" s="1"/>
  <c r="P14" i="8" a="1"/>
  <c r="P14" i="8" s="1"/>
  <c r="P15" i="8" a="1"/>
  <c r="P15" i="8" s="1"/>
  <c r="L11" i="8"/>
  <c r="H7" i="8"/>
  <c r="L10" i="8"/>
  <c r="L12" i="8"/>
  <c r="L13" i="8"/>
  <c r="L14" i="8"/>
  <c r="L15" i="8"/>
  <c r="A46" i="4"/>
  <c r="D46" i="4" a="1"/>
  <c r="D46" i="4" s="1"/>
  <c r="E46" i="4" a="1"/>
  <c r="E46" i="4" s="1"/>
  <c r="F46" i="4" a="1"/>
  <c r="F46" i="4" s="1"/>
  <c r="G46" i="4" a="1"/>
  <c r="G46" i="4" s="1"/>
  <c r="G5" i="4" a="1"/>
  <c r="G5" i="4" s="1"/>
  <c r="G6" i="4" a="1"/>
  <c r="G6" i="4" s="1"/>
  <c r="G7" i="4" a="1"/>
  <c r="G7" i="4" s="1"/>
  <c r="G8" i="4" a="1"/>
  <c r="G8" i="4" s="1"/>
  <c r="G9" i="4" a="1"/>
  <c r="G9" i="4" s="1"/>
  <c r="G10" i="4" a="1"/>
  <c r="G10" i="4" s="1"/>
  <c r="G11" i="4" a="1"/>
  <c r="G11" i="4" s="1"/>
  <c r="G12" i="4" a="1"/>
  <c r="G12" i="4" s="1"/>
  <c r="G13" i="4" a="1"/>
  <c r="G13" i="4" s="1"/>
  <c r="G14" i="4" a="1"/>
  <c r="G14" i="4" s="1"/>
  <c r="G15" i="4" a="1"/>
  <c r="G15" i="4" s="1"/>
  <c r="G16" i="4" a="1"/>
  <c r="G16" i="4" s="1"/>
  <c r="G17" i="4" a="1"/>
  <c r="G17" i="4" s="1"/>
  <c r="G18" i="4" a="1"/>
  <c r="G18" i="4" s="1"/>
  <c r="G19" i="4" a="1"/>
  <c r="G19" i="4" s="1"/>
  <c r="G20" i="4" a="1"/>
  <c r="G20" i="4" s="1"/>
  <c r="G21" i="4" a="1"/>
  <c r="G21" i="4" s="1"/>
  <c r="G22" i="4" a="1"/>
  <c r="G22" i="4" s="1"/>
  <c r="G23" i="4" a="1"/>
  <c r="G23" i="4" s="1"/>
  <c r="G24" i="4" a="1"/>
  <c r="G24" i="4" s="1"/>
  <c r="G25" i="4" a="1"/>
  <c r="G25" i="4" s="1"/>
  <c r="G26" i="4" a="1"/>
  <c r="G26" i="4" s="1"/>
  <c r="G27" i="4" a="1"/>
  <c r="G27" i="4" s="1"/>
  <c r="G28" i="4" a="1"/>
  <c r="G28" i="4" s="1"/>
  <c r="G29" i="4" a="1"/>
  <c r="G29" i="4" s="1"/>
  <c r="G30" i="4" a="1"/>
  <c r="G30" i="4" s="1"/>
  <c r="G31" i="4" a="1"/>
  <c r="G31" i="4" s="1"/>
  <c r="G32" i="4" a="1"/>
  <c r="G32" i="4" s="1"/>
  <c r="G33" i="4" a="1"/>
  <c r="G33" i="4" s="1"/>
  <c r="G34" i="4" a="1"/>
  <c r="G34" i="4" s="1"/>
  <c r="G35" i="4" a="1"/>
  <c r="G35" i="4" s="1"/>
  <c r="G36" i="4" a="1"/>
  <c r="G36" i="4" s="1"/>
  <c r="G37" i="4" a="1"/>
  <c r="G37" i="4" s="1"/>
  <c r="G38" i="4" a="1"/>
  <c r="G38" i="4" s="1"/>
  <c r="G39" i="4" a="1"/>
  <c r="G39" i="4" s="1"/>
  <c r="G40" i="4" a="1"/>
  <c r="G40" i="4" s="1"/>
  <c r="G41" i="4" a="1"/>
  <c r="G41" i="4" s="1"/>
  <c r="G42" i="4" a="1"/>
  <c r="G42" i="4" s="1"/>
  <c r="G43" i="4" a="1"/>
  <c r="G43" i="4" s="1"/>
  <c r="G44" i="4" a="1"/>
  <c r="G44" i="4" s="1"/>
  <c r="G45" i="4" a="1"/>
  <c r="G45" i="4" s="1"/>
  <c r="G47" i="4" a="1"/>
  <c r="G47" i="4" s="1"/>
  <c r="G48" i="4" a="1"/>
  <c r="G48" i="4" s="1"/>
  <c r="G49" i="4" a="1"/>
  <c r="G49" i="4" s="1"/>
  <c r="G50" i="4" a="1"/>
  <c r="G50" i="4" s="1"/>
  <c r="G51" i="4" a="1"/>
  <c r="G51" i="4" s="1"/>
  <c r="G52" i="4" a="1"/>
  <c r="G52" i="4" s="1"/>
  <c r="G53" i="4" a="1"/>
  <c r="G53" i="4" s="1"/>
  <c r="G54" i="4" a="1"/>
  <c r="G54" i="4" s="1"/>
  <c r="G55" i="4" a="1"/>
  <c r="G55" i="4" s="1"/>
  <c r="G56" i="4" a="1"/>
  <c r="G56" i="4" s="1"/>
  <c r="G57" i="4" a="1"/>
  <c r="G57" i="4" s="1"/>
  <c r="G58" i="4" a="1"/>
  <c r="G58" i="4" s="1"/>
  <c r="G59" i="4" a="1"/>
  <c r="G59" i="4" s="1"/>
  <c r="G60" i="4" a="1"/>
  <c r="G60" i="4" s="1"/>
  <c r="G61" i="4" a="1"/>
  <c r="G61" i="4" s="1"/>
  <c r="G62" i="4" a="1"/>
  <c r="G62" i="4" s="1"/>
  <c r="G63" i="4" a="1"/>
  <c r="G63" i="4" s="1"/>
  <c r="G64" i="4" a="1"/>
  <c r="G64" i="4" s="1"/>
  <c r="G65" i="4" a="1"/>
  <c r="G65" i="4" s="1"/>
  <c r="G66" i="4" a="1"/>
  <c r="G66" i="4" s="1"/>
  <c r="G67" i="4" a="1"/>
  <c r="G67" i="4" s="1"/>
  <c r="G68" i="4" a="1"/>
  <c r="G68" i="4" s="1"/>
  <c r="G69" i="4" a="1"/>
  <c r="G69" i="4" s="1"/>
  <c r="G70" i="4" a="1"/>
  <c r="G70" i="4" s="1"/>
  <c r="G71" i="4" a="1"/>
  <c r="G71" i="4" s="1"/>
  <c r="G72" i="4" a="1"/>
  <c r="G72" i="4" s="1"/>
  <c r="G73" i="4" a="1"/>
  <c r="G73" i="4" s="1"/>
  <c r="G74" i="4" a="1"/>
  <c r="G74" i="4" s="1"/>
  <c r="G75" i="4" a="1"/>
  <c r="G75" i="4" s="1"/>
  <c r="G76" i="4" a="1"/>
  <c r="G76" i="4" s="1"/>
  <c r="G77" i="4" a="1"/>
  <c r="G77" i="4" s="1"/>
  <c r="G78" i="4" a="1"/>
  <c r="G78" i="4" s="1"/>
  <c r="G79" i="4" a="1"/>
  <c r="G79" i="4" s="1"/>
  <c r="G80" i="4" a="1"/>
  <c r="G80" i="4" s="1"/>
  <c r="G81" i="4" a="1"/>
  <c r="G81" i="4" s="1"/>
  <c r="G82" i="4" a="1"/>
  <c r="G82" i="4" s="1"/>
  <c r="G83" i="4" a="1"/>
  <c r="G83" i="4" s="1"/>
  <c r="G84" i="4" a="1"/>
  <c r="G84" i="4" s="1"/>
  <c r="G85" i="4" a="1"/>
  <c r="G85" i="4" s="1"/>
  <c r="G86" i="4" a="1"/>
  <c r="G86" i="4" s="1"/>
  <c r="G87" i="4" a="1"/>
  <c r="G87" i="4" s="1"/>
  <c r="G88" i="4" a="1"/>
  <c r="G88" i="4" s="1"/>
  <c r="G89" i="4" a="1"/>
  <c r="G89" i="4" s="1"/>
  <c r="G90" i="4" a="1"/>
  <c r="G90" i="4" s="1"/>
  <c r="G91" i="4" a="1"/>
  <c r="G91" i="4" s="1"/>
  <c r="G92" i="4" a="1"/>
  <c r="G92" i="4" s="1"/>
  <c r="D6" i="4" a="1"/>
  <c r="D6" i="4" s="1"/>
  <c r="E6" i="4" a="1"/>
  <c r="E6" i="4" s="1"/>
  <c r="F6" i="4" a="1"/>
  <c r="F6" i="4" s="1"/>
  <c r="D7" i="4" a="1"/>
  <c r="D7" i="4" s="1"/>
  <c r="E7" i="4" a="1"/>
  <c r="E7" i="4" s="1"/>
  <c r="F7" i="4" a="1"/>
  <c r="F7" i="4" s="1"/>
  <c r="D8" i="4" a="1"/>
  <c r="D8" i="4" s="1"/>
  <c r="E8" i="4" a="1"/>
  <c r="E8" i="4" s="1"/>
  <c r="F8" i="4" a="1"/>
  <c r="F8" i="4" s="1"/>
  <c r="D9" i="4" a="1"/>
  <c r="D9" i="4" s="1"/>
  <c r="E9" i="4" a="1"/>
  <c r="E9" i="4" s="1"/>
  <c r="F9" i="4" a="1"/>
  <c r="F9" i="4" s="1"/>
  <c r="D10" i="4" a="1"/>
  <c r="D10" i="4" s="1"/>
  <c r="E10" i="4" a="1"/>
  <c r="E10" i="4" s="1"/>
  <c r="F10" i="4" a="1"/>
  <c r="F10" i="4" s="1"/>
  <c r="D11" i="4" a="1"/>
  <c r="D11" i="4" s="1"/>
  <c r="E11" i="4" a="1"/>
  <c r="E11" i="4" s="1"/>
  <c r="F11" i="4" a="1"/>
  <c r="F11" i="4" s="1"/>
  <c r="D12" i="4" a="1"/>
  <c r="D12" i="4" s="1"/>
  <c r="E12" i="4" a="1"/>
  <c r="E12" i="4" s="1"/>
  <c r="F12" i="4" a="1"/>
  <c r="F12" i="4" s="1"/>
  <c r="D13" i="4" a="1"/>
  <c r="D13" i="4" s="1"/>
  <c r="E13" i="4" a="1"/>
  <c r="E13" i="4" s="1"/>
  <c r="F13" i="4" a="1"/>
  <c r="F13" i="4" s="1"/>
  <c r="D14" i="4" a="1"/>
  <c r="D14" i="4" s="1"/>
  <c r="E14" i="4" a="1"/>
  <c r="E14" i="4" s="1"/>
  <c r="F14" i="4" a="1"/>
  <c r="F14" i="4" s="1"/>
  <c r="D15" i="4" a="1"/>
  <c r="D15" i="4" s="1"/>
  <c r="E15" i="4" a="1"/>
  <c r="E15" i="4" s="1"/>
  <c r="F15" i="4" a="1"/>
  <c r="F15" i="4" s="1"/>
  <c r="D16" i="4" a="1"/>
  <c r="D16" i="4" s="1"/>
  <c r="E16" i="4" a="1"/>
  <c r="E16" i="4" s="1"/>
  <c r="F16" i="4" a="1"/>
  <c r="F16" i="4" s="1"/>
  <c r="D17" i="4" a="1"/>
  <c r="D17" i="4" s="1"/>
  <c r="E17" i="4" a="1"/>
  <c r="E17" i="4" s="1"/>
  <c r="F17" i="4" a="1"/>
  <c r="F17" i="4" s="1"/>
  <c r="D18" i="4" a="1"/>
  <c r="D18" i="4" s="1"/>
  <c r="E18" i="4" a="1"/>
  <c r="E18" i="4" s="1"/>
  <c r="F18" i="4" a="1"/>
  <c r="F18" i="4" s="1"/>
  <c r="D19" i="4" a="1"/>
  <c r="D19" i="4" s="1"/>
  <c r="E19" i="4" a="1"/>
  <c r="E19" i="4" s="1"/>
  <c r="F19" i="4" a="1"/>
  <c r="F19" i="4" s="1"/>
  <c r="D20" i="4" a="1"/>
  <c r="D20" i="4" s="1"/>
  <c r="E20" i="4" a="1"/>
  <c r="E20" i="4" s="1"/>
  <c r="F20" i="4" a="1"/>
  <c r="F20" i="4" s="1"/>
  <c r="D21" i="4" a="1"/>
  <c r="D21" i="4" s="1"/>
  <c r="E21" i="4" a="1"/>
  <c r="E21" i="4" s="1"/>
  <c r="F21" i="4" a="1"/>
  <c r="F21" i="4" s="1"/>
  <c r="D22" i="4" a="1"/>
  <c r="D22" i="4" s="1"/>
  <c r="E22" i="4" a="1"/>
  <c r="E22" i="4" s="1"/>
  <c r="F22" i="4" a="1"/>
  <c r="F22" i="4" s="1"/>
  <c r="D23" i="4" a="1"/>
  <c r="D23" i="4" s="1"/>
  <c r="E23" i="4" a="1"/>
  <c r="E23" i="4" s="1"/>
  <c r="F23" i="4" a="1"/>
  <c r="F23" i="4" s="1"/>
  <c r="D24" i="4" a="1"/>
  <c r="D24" i="4" s="1"/>
  <c r="E24" i="4" a="1"/>
  <c r="E24" i="4" s="1"/>
  <c r="F24" i="4" a="1"/>
  <c r="F24" i="4" s="1"/>
  <c r="D25" i="4" a="1"/>
  <c r="D25" i="4" s="1"/>
  <c r="E25" i="4" a="1"/>
  <c r="E25" i="4" s="1"/>
  <c r="F25" i="4" a="1"/>
  <c r="F25" i="4" s="1"/>
  <c r="D26" i="4" a="1"/>
  <c r="D26" i="4" s="1"/>
  <c r="E26" i="4" a="1"/>
  <c r="E26" i="4" s="1"/>
  <c r="F26" i="4" a="1"/>
  <c r="F26" i="4" s="1"/>
  <c r="D27" i="4" a="1"/>
  <c r="D27" i="4" s="1"/>
  <c r="E27" i="4" a="1"/>
  <c r="E27" i="4" s="1"/>
  <c r="F27" i="4" a="1"/>
  <c r="F27" i="4" s="1"/>
  <c r="D28" i="4" a="1"/>
  <c r="D28" i="4" s="1"/>
  <c r="E28" i="4" a="1"/>
  <c r="E28" i="4" s="1"/>
  <c r="F28" i="4" a="1"/>
  <c r="F28" i="4" s="1"/>
  <c r="D29" i="4" a="1"/>
  <c r="D29" i="4" s="1"/>
  <c r="E29" i="4" a="1"/>
  <c r="E29" i="4" s="1"/>
  <c r="F29" i="4" a="1"/>
  <c r="F29" i="4" s="1"/>
  <c r="D30" i="4" a="1"/>
  <c r="D30" i="4" s="1"/>
  <c r="E30" i="4" a="1"/>
  <c r="E30" i="4" s="1"/>
  <c r="F30" i="4" a="1"/>
  <c r="F30" i="4" s="1"/>
  <c r="D31" i="4" a="1"/>
  <c r="D31" i="4" s="1"/>
  <c r="E31" i="4" a="1"/>
  <c r="E31" i="4" s="1"/>
  <c r="F31" i="4" a="1"/>
  <c r="F31" i="4" s="1"/>
  <c r="D32" i="4" a="1"/>
  <c r="D32" i="4" s="1"/>
  <c r="E32" i="4" a="1"/>
  <c r="E32" i="4" s="1"/>
  <c r="F32" i="4" a="1"/>
  <c r="F32" i="4" s="1"/>
  <c r="D33" i="4" a="1"/>
  <c r="D33" i="4" s="1"/>
  <c r="E33" i="4" a="1"/>
  <c r="E33" i="4" s="1"/>
  <c r="F33" i="4" a="1"/>
  <c r="F33" i="4" s="1"/>
  <c r="D34" i="4" a="1"/>
  <c r="D34" i="4" s="1"/>
  <c r="E34" i="4" a="1"/>
  <c r="E34" i="4" s="1"/>
  <c r="F34" i="4" a="1"/>
  <c r="F34" i="4" s="1"/>
  <c r="D35" i="4" a="1"/>
  <c r="D35" i="4" s="1"/>
  <c r="E35" i="4" a="1"/>
  <c r="E35" i="4" s="1"/>
  <c r="F35" i="4" a="1"/>
  <c r="F35" i="4" s="1"/>
  <c r="D36" i="4" a="1"/>
  <c r="D36" i="4" s="1"/>
  <c r="E36" i="4" a="1"/>
  <c r="E36" i="4" s="1"/>
  <c r="F36" i="4" a="1"/>
  <c r="F36" i="4" s="1"/>
  <c r="D37" i="4" a="1"/>
  <c r="D37" i="4" s="1"/>
  <c r="E37" i="4" a="1"/>
  <c r="E37" i="4" s="1"/>
  <c r="F37" i="4" a="1"/>
  <c r="F37" i="4" s="1"/>
  <c r="D38" i="4" a="1"/>
  <c r="D38" i="4" s="1"/>
  <c r="E38" i="4" a="1"/>
  <c r="E38" i="4" s="1"/>
  <c r="F38" i="4" a="1"/>
  <c r="F38" i="4" s="1"/>
  <c r="D39" i="4" a="1"/>
  <c r="D39" i="4" s="1"/>
  <c r="E39" i="4" a="1"/>
  <c r="E39" i="4" s="1"/>
  <c r="F39" i="4" a="1"/>
  <c r="F39" i="4" s="1"/>
  <c r="D40" i="4" a="1"/>
  <c r="D40" i="4" s="1"/>
  <c r="E40" i="4" a="1"/>
  <c r="E40" i="4" s="1"/>
  <c r="F40" i="4" a="1"/>
  <c r="F40" i="4" s="1"/>
  <c r="D41" i="4" a="1"/>
  <c r="D41" i="4" s="1"/>
  <c r="E41" i="4" a="1"/>
  <c r="E41" i="4" s="1"/>
  <c r="F41" i="4" a="1"/>
  <c r="F41" i="4" s="1"/>
  <c r="D42" i="4" a="1"/>
  <c r="D42" i="4" s="1"/>
  <c r="E42" i="4" a="1"/>
  <c r="E42" i="4" s="1"/>
  <c r="F42" i="4" a="1"/>
  <c r="F42" i="4" s="1"/>
  <c r="D43" i="4" a="1"/>
  <c r="D43" i="4" s="1"/>
  <c r="E43" i="4" a="1"/>
  <c r="E43" i="4" s="1"/>
  <c r="F43" i="4" a="1"/>
  <c r="F43" i="4" s="1"/>
  <c r="D44" i="4" a="1"/>
  <c r="D44" i="4" s="1"/>
  <c r="E44" i="4" a="1"/>
  <c r="E44" i="4" s="1"/>
  <c r="F44" i="4" a="1"/>
  <c r="F44" i="4" s="1"/>
  <c r="D45" i="4" a="1"/>
  <c r="D45" i="4" s="1"/>
  <c r="E45" i="4" a="1"/>
  <c r="E45" i="4" s="1"/>
  <c r="F45" i="4" a="1"/>
  <c r="F45" i="4" s="1"/>
  <c r="D47" i="4" a="1"/>
  <c r="D47" i="4" s="1"/>
  <c r="E47" i="4" a="1"/>
  <c r="E47" i="4" s="1"/>
  <c r="F47" i="4" a="1"/>
  <c r="F47" i="4" s="1"/>
  <c r="D48" i="4" a="1"/>
  <c r="D48" i="4" s="1"/>
  <c r="E48" i="4" a="1"/>
  <c r="E48" i="4" s="1"/>
  <c r="F48" i="4" a="1"/>
  <c r="F48" i="4" s="1"/>
  <c r="D49" i="4" a="1"/>
  <c r="D49" i="4" s="1"/>
  <c r="E49" i="4" a="1"/>
  <c r="E49" i="4" s="1"/>
  <c r="F49" i="4" a="1"/>
  <c r="F49" i="4" s="1"/>
  <c r="D50" i="4" a="1"/>
  <c r="D50" i="4" s="1"/>
  <c r="E50" i="4" a="1"/>
  <c r="E50" i="4" s="1"/>
  <c r="F50" i="4" a="1"/>
  <c r="F50" i="4" s="1"/>
  <c r="D51" i="4" a="1"/>
  <c r="D51" i="4" s="1"/>
  <c r="E51" i="4" a="1"/>
  <c r="E51" i="4" s="1"/>
  <c r="F51" i="4" a="1"/>
  <c r="F51" i="4" s="1"/>
  <c r="D52" i="4" a="1"/>
  <c r="D52" i="4" s="1"/>
  <c r="E52" i="4" a="1"/>
  <c r="E52" i="4" s="1"/>
  <c r="F52" i="4" a="1"/>
  <c r="F52" i="4" s="1"/>
  <c r="D53" i="4" a="1"/>
  <c r="D53" i="4" s="1"/>
  <c r="E53" i="4" a="1"/>
  <c r="E53" i="4" s="1"/>
  <c r="F53" i="4" a="1"/>
  <c r="F53" i="4" s="1"/>
  <c r="D54" i="4" a="1"/>
  <c r="D54" i="4" s="1"/>
  <c r="E54" i="4" a="1"/>
  <c r="E54" i="4" s="1"/>
  <c r="F54" i="4" a="1"/>
  <c r="F54" i="4" s="1"/>
  <c r="D55" i="4" a="1"/>
  <c r="D55" i="4" s="1"/>
  <c r="E55" i="4" a="1"/>
  <c r="E55" i="4" s="1"/>
  <c r="F55" i="4" a="1"/>
  <c r="F55" i="4" s="1"/>
  <c r="D56" i="4" a="1"/>
  <c r="D56" i="4" s="1"/>
  <c r="E56" i="4" a="1"/>
  <c r="E56" i="4" s="1"/>
  <c r="F56" i="4" a="1"/>
  <c r="F56" i="4" s="1"/>
  <c r="D57" i="4" a="1"/>
  <c r="D57" i="4" s="1"/>
  <c r="E57" i="4" a="1"/>
  <c r="E57" i="4" s="1"/>
  <c r="F57" i="4" a="1"/>
  <c r="F57" i="4" s="1"/>
  <c r="D58" i="4" a="1"/>
  <c r="D58" i="4" s="1"/>
  <c r="E58" i="4" a="1"/>
  <c r="E58" i="4" s="1"/>
  <c r="F58" i="4" a="1"/>
  <c r="F58" i="4" s="1"/>
  <c r="D59" i="4" a="1"/>
  <c r="D59" i="4" s="1"/>
  <c r="E59" i="4" a="1"/>
  <c r="E59" i="4" s="1"/>
  <c r="F59" i="4" a="1"/>
  <c r="F59" i="4" s="1"/>
  <c r="D60" i="4" a="1"/>
  <c r="D60" i="4" s="1"/>
  <c r="E60" i="4" a="1"/>
  <c r="E60" i="4" s="1"/>
  <c r="F60" i="4" a="1"/>
  <c r="F60" i="4" s="1"/>
  <c r="D61" i="4" a="1"/>
  <c r="D61" i="4" s="1"/>
  <c r="E61" i="4" a="1"/>
  <c r="E61" i="4" s="1"/>
  <c r="F61" i="4" a="1"/>
  <c r="F61" i="4" s="1"/>
  <c r="D62" i="4" a="1"/>
  <c r="D62" i="4" s="1"/>
  <c r="E62" i="4" a="1"/>
  <c r="E62" i="4" s="1"/>
  <c r="F62" i="4" a="1"/>
  <c r="F62" i="4" s="1"/>
  <c r="D63" i="4" a="1"/>
  <c r="D63" i="4" s="1"/>
  <c r="E63" i="4" a="1"/>
  <c r="E63" i="4" s="1"/>
  <c r="F63" i="4" a="1"/>
  <c r="F63" i="4" s="1"/>
  <c r="D64" i="4" a="1"/>
  <c r="D64" i="4" s="1"/>
  <c r="E64" i="4" a="1"/>
  <c r="E64" i="4" s="1"/>
  <c r="F64" i="4" a="1"/>
  <c r="F64" i="4" s="1"/>
  <c r="D65" i="4" a="1"/>
  <c r="D65" i="4" s="1"/>
  <c r="E65" i="4" a="1"/>
  <c r="E65" i="4" s="1"/>
  <c r="F65" i="4" a="1"/>
  <c r="F65" i="4" s="1"/>
  <c r="D66" i="4" a="1"/>
  <c r="D66" i="4" s="1"/>
  <c r="E66" i="4" a="1"/>
  <c r="E66" i="4" s="1"/>
  <c r="F66" i="4" a="1"/>
  <c r="F66" i="4" s="1"/>
  <c r="D67" i="4" a="1"/>
  <c r="D67" i="4" s="1"/>
  <c r="E67" i="4" a="1"/>
  <c r="E67" i="4" s="1"/>
  <c r="F67" i="4" a="1"/>
  <c r="F67" i="4" s="1"/>
  <c r="D68" i="4" a="1"/>
  <c r="D68" i="4" s="1"/>
  <c r="E68" i="4" a="1"/>
  <c r="E68" i="4" s="1"/>
  <c r="F68" i="4" a="1"/>
  <c r="F68" i="4" s="1"/>
  <c r="D69" i="4" a="1"/>
  <c r="D69" i="4" s="1"/>
  <c r="E69" i="4" a="1"/>
  <c r="E69" i="4" s="1"/>
  <c r="F69" i="4" a="1"/>
  <c r="F69" i="4" s="1"/>
  <c r="D70" i="4" a="1"/>
  <c r="D70" i="4" s="1"/>
  <c r="E70" i="4" a="1"/>
  <c r="E70" i="4" s="1"/>
  <c r="F70" i="4" a="1"/>
  <c r="F70" i="4" s="1"/>
  <c r="D71" i="4" a="1"/>
  <c r="D71" i="4" s="1"/>
  <c r="E71" i="4" a="1"/>
  <c r="E71" i="4" s="1"/>
  <c r="F71" i="4" a="1"/>
  <c r="F71" i="4" s="1"/>
  <c r="D72" i="4" a="1"/>
  <c r="D72" i="4" s="1"/>
  <c r="E72" i="4" a="1"/>
  <c r="E72" i="4" s="1"/>
  <c r="F72" i="4" a="1"/>
  <c r="F72" i="4" s="1"/>
  <c r="D73" i="4" a="1"/>
  <c r="D73" i="4" s="1"/>
  <c r="E73" i="4" a="1"/>
  <c r="E73" i="4" s="1"/>
  <c r="F73" i="4" a="1"/>
  <c r="F73" i="4" s="1"/>
  <c r="D74" i="4" a="1"/>
  <c r="D74" i="4" s="1"/>
  <c r="E74" i="4" a="1"/>
  <c r="E74" i="4" s="1"/>
  <c r="F74" i="4" a="1"/>
  <c r="F74" i="4" s="1"/>
  <c r="D75" i="4" a="1"/>
  <c r="D75" i="4" s="1"/>
  <c r="E75" i="4" a="1"/>
  <c r="E75" i="4" s="1"/>
  <c r="F75" i="4" a="1"/>
  <c r="F75" i="4" s="1"/>
  <c r="D76" i="4" a="1"/>
  <c r="D76" i="4" s="1"/>
  <c r="R11" i="8" s="1" a="1"/>
  <c r="R11" i="8" s="1"/>
  <c r="E76" i="4" a="1"/>
  <c r="E76" i="4" s="1"/>
  <c r="F76" i="4" a="1"/>
  <c r="F76" i="4" s="1"/>
  <c r="T11" i="8" s="1" a="1"/>
  <c r="T11" i="8" s="1"/>
  <c r="D77" i="4" a="1"/>
  <c r="D77" i="4" s="1"/>
  <c r="E77" i="4" a="1"/>
  <c r="E77" i="4" s="1"/>
  <c r="F77" i="4" a="1"/>
  <c r="F77" i="4" s="1"/>
  <c r="D78" i="4" a="1"/>
  <c r="D78" i="4" s="1"/>
  <c r="E78" i="4" a="1"/>
  <c r="E78" i="4" s="1"/>
  <c r="F78" i="4" a="1"/>
  <c r="F78" i="4" s="1"/>
  <c r="D79" i="4" a="1"/>
  <c r="D79" i="4" s="1"/>
  <c r="E79" i="4" a="1"/>
  <c r="E79" i="4" s="1"/>
  <c r="F79" i="4" a="1"/>
  <c r="F79" i="4" s="1"/>
  <c r="D80" i="4" a="1"/>
  <c r="D80" i="4" s="1"/>
  <c r="E80" i="4" a="1"/>
  <c r="E80" i="4" s="1"/>
  <c r="F80" i="4" a="1"/>
  <c r="F80" i="4" s="1"/>
  <c r="D81" i="4" a="1"/>
  <c r="D81" i="4" s="1"/>
  <c r="E81" i="4" a="1"/>
  <c r="E81" i="4" s="1"/>
  <c r="F81" i="4" a="1"/>
  <c r="F81" i="4" s="1"/>
  <c r="D82" i="4" a="1"/>
  <c r="D82" i="4" s="1"/>
  <c r="E82" i="4" a="1"/>
  <c r="E82" i="4" s="1"/>
  <c r="F82" i="4" a="1"/>
  <c r="F82" i="4" s="1"/>
  <c r="D83" i="4" a="1"/>
  <c r="D83" i="4" s="1"/>
  <c r="E83" i="4" a="1"/>
  <c r="E83" i="4" s="1"/>
  <c r="F83" i="4" a="1"/>
  <c r="F83" i="4" s="1"/>
  <c r="D84" i="4" a="1"/>
  <c r="D84" i="4" s="1"/>
  <c r="E84" i="4" a="1"/>
  <c r="E84" i="4" s="1"/>
  <c r="F84" i="4" a="1"/>
  <c r="F84" i="4" s="1"/>
  <c r="D85" i="4" a="1"/>
  <c r="D85" i="4" s="1"/>
  <c r="E85" i="4" a="1"/>
  <c r="E85" i="4" s="1"/>
  <c r="F85" i="4" a="1"/>
  <c r="F85" i="4" s="1"/>
  <c r="D86" i="4" a="1"/>
  <c r="D86" i="4" s="1"/>
  <c r="E86" i="4" a="1"/>
  <c r="E86" i="4" s="1"/>
  <c r="F86" i="4" a="1"/>
  <c r="F86" i="4" s="1"/>
  <c r="D87" i="4" a="1"/>
  <c r="D87" i="4" s="1"/>
  <c r="E87" i="4" a="1"/>
  <c r="E87" i="4" s="1"/>
  <c r="F87" i="4" a="1"/>
  <c r="F87" i="4" s="1"/>
  <c r="D88" i="4" a="1"/>
  <c r="D88" i="4" s="1"/>
  <c r="E88" i="4" a="1"/>
  <c r="E88" i="4" s="1"/>
  <c r="F88" i="4" a="1"/>
  <c r="F88" i="4" s="1"/>
  <c r="D89" i="4" a="1"/>
  <c r="D89" i="4" s="1"/>
  <c r="R10" i="8" s="1" a="1"/>
  <c r="R10" i="8" s="1"/>
  <c r="E89" i="4" a="1"/>
  <c r="E89" i="4" s="1"/>
  <c r="F89" i="4" a="1"/>
  <c r="F89" i="4" s="1"/>
  <c r="U10" i="8" s="1" a="1"/>
  <c r="U10" i="8" s="1"/>
  <c r="D90" i="4" a="1"/>
  <c r="D90" i="4" s="1"/>
  <c r="E90" i="4" a="1"/>
  <c r="E90" i="4" s="1"/>
  <c r="F90" i="4" a="1"/>
  <c r="F90" i="4" s="1"/>
  <c r="D91" i="4" a="1"/>
  <c r="D91" i="4" s="1"/>
  <c r="E91" i="4" a="1"/>
  <c r="E91" i="4" s="1"/>
  <c r="F91" i="4" a="1"/>
  <c r="F91" i="4" s="1"/>
  <c r="D92" i="4" a="1"/>
  <c r="D92" i="4" s="1"/>
  <c r="E92" i="4" a="1"/>
  <c r="E92" i="4" s="1"/>
  <c r="F92" i="4" a="1"/>
  <c r="F92" i="4" s="1"/>
  <c r="D93" i="4" a="1"/>
  <c r="D93" i="4" s="1"/>
  <c r="E93" i="4" a="1"/>
  <c r="E93" i="4" s="1"/>
  <c r="F93" i="4" a="1"/>
  <c r="F93" i="4" s="1"/>
  <c r="F5" i="4" a="1"/>
  <c r="F5" i="4" s="1"/>
  <c r="E5" i="4" a="1"/>
  <c r="E5" i="4" s="1"/>
  <c r="D5" i="4" a="1"/>
  <c r="D5" i="4" s="1"/>
  <c r="T15" i="8" a="1"/>
  <c r="T15" i="8" s="1"/>
  <c r="T14" i="8" a="1"/>
  <c r="T14" i="8" s="1"/>
  <c r="T13" i="8" a="1"/>
  <c r="T13" i="8" s="1"/>
  <c r="T12" i="8" a="1"/>
  <c r="T12" i="8" s="1"/>
  <c r="S15" i="8" a="1"/>
  <c r="S15" i="8" s="1"/>
  <c r="S14" i="8" a="1"/>
  <c r="S14" i="8" s="1"/>
  <c r="S13" i="8" a="1"/>
  <c r="S13" i="8" s="1"/>
  <c r="S12" i="8" a="1"/>
  <c r="S12" i="8" s="1"/>
  <c r="S11" i="8" a="1"/>
  <c r="S11" i="8" s="1"/>
  <c r="R12" i="8" a="1"/>
  <c r="R12" i="8" s="1"/>
  <c r="R13" i="8" a="1"/>
  <c r="R13" i="8" s="1"/>
  <c r="R14" i="8" a="1"/>
  <c r="R14" i="8" s="1"/>
  <c r="R15" i="8" a="1"/>
  <c r="R15" i="8" s="1"/>
  <c r="M14" i="8" a="1"/>
  <c r="M14" i="8" s="1"/>
  <c r="M15" i="8" a="1"/>
  <c r="M15" i="8" s="1"/>
  <c r="N14" i="8" a="1"/>
  <c r="N14" i="8" s="1"/>
  <c r="N15" i="8" a="1"/>
  <c r="N15" i="8" s="1"/>
  <c r="O14" i="8" a="1"/>
  <c r="O14" i="8" s="1"/>
  <c r="O15" i="8" a="1"/>
  <c r="O15" i="8" s="1"/>
  <c r="X14" i="8"/>
  <c r="AC14" i="8" s="1" a="1"/>
  <c r="AC14" i="8" s="1"/>
  <c r="AH14" i="8" s="1"/>
  <c r="X15" i="8"/>
  <c r="AC15" i="8" s="1" a="1"/>
  <c r="AC15" i="8" s="1"/>
  <c r="AH15" i="8" s="1"/>
  <c r="Y14" i="8"/>
  <c r="AD14" i="8" s="1" a="1"/>
  <c r="AD14" i="8" s="1"/>
  <c r="AI14" i="8" s="1"/>
  <c r="Y15" i="8"/>
  <c r="AD15" i="8" s="1" a="1"/>
  <c r="AD15" i="8" s="1"/>
  <c r="AI15" i="8" s="1"/>
  <c r="B14" i="8"/>
  <c r="B15" i="8"/>
  <c r="U11" i="8" l="1" a="1"/>
  <c r="U11" i="8" s="1"/>
  <c r="Z11" i="8" s="1"/>
  <c r="AE11" i="8" s="1" a="1"/>
  <c r="AE11" i="8" s="1"/>
  <c r="AJ11" i="8" s="1"/>
  <c r="Z10" i="8"/>
  <c r="AE10" i="8" s="1" a="1"/>
  <c r="AE10" i="8" s="1"/>
  <c r="AJ10" i="8" s="1"/>
  <c r="L7" i="8"/>
  <c r="V15" i="8"/>
  <c r="V14" i="8"/>
  <c r="V13" i="8"/>
  <c r="V12" i="8"/>
  <c r="Q14" i="8"/>
  <c r="Q15" i="8"/>
  <c r="H46" i="4"/>
  <c r="H9" i="4"/>
  <c r="H52" i="4"/>
  <c r="H84" i="4"/>
  <c r="H35" i="4"/>
  <c r="H19" i="4"/>
  <c r="H83" i="4"/>
  <c r="H14" i="4"/>
  <c r="H93" i="4"/>
  <c r="H79" i="4"/>
  <c r="H78" i="4"/>
  <c r="H57" i="4"/>
  <c r="H47" i="4"/>
  <c r="H36" i="4"/>
  <c r="H20" i="4"/>
  <c r="H88" i="4"/>
  <c r="H61" i="4"/>
  <c r="H24" i="4"/>
  <c r="H8" i="4"/>
  <c r="H67" i="4"/>
  <c r="H71" i="4"/>
  <c r="H56" i="4"/>
  <c r="H87" i="4"/>
  <c r="H13" i="4"/>
  <c r="H92" i="4"/>
  <c r="H76" i="4"/>
  <c r="H55" i="4"/>
  <c r="H50" i="4"/>
  <c r="H44" i="4"/>
  <c r="H39" i="4"/>
  <c r="H34" i="4"/>
  <c r="H25" i="4"/>
  <c r="H66" i="4"/>
  <c r="H60" i="4"/>
  <c r="H23" i="4"/>
  <c r="H7" i="4"/>
  <c r="H77" i="4"/>
  <c r="H86" i="4"/>
  <c r="H65" i="4"/>
  <c r="H28" i="4"/>
  <c r="H12" i="4"/>
  <c r="H91" i="4"/>
  <c r="H70" i="4"/>
  <c r="H54" i="4"/>
  <c r="H43" i="4"/>
  <c r="H38" i="4"/>
  <c r="H33" i="4"/>
  <c r="H17" i="4"/>
  <c r="H72" i="4"/>
  <c r="H75" i="4"/>
  <c r="H80" i="4"/>
  <c r="H59" i="4"/>
  <c r="H49" i="4"/>
  <c r="H22" i="4"/>
  <c r="H6" i="4"/>
  <c r="H40" i="4"/>
  <c r="H81" i="4"/>
  <c r="H85" i="4"/>
  <c r="H64" i="4"/>
  <c r="H27" i="4"/>
  <c r="H16" i="4"/>
  <c r="H11" i="4"/>
  <c r="H30" i="4"/>
  <c r="H51" i="4"/>
  <c r="H82" i="4"/>
  <c r="H90" i="4"/>
  <c r="H74" i="4"/>
  <c r="H69" i="4"/>
  <c r="H53" i="4"/>
  <c r="H42" i="4"/>
  <c r="H32" i="4"/>
  <c r="H29" i="4"/>
  <c r="H58" i="4"/>
  <c r="H37" i="4"/>
  <c r="H21" i="4"/>
  <c r="H45" i="4"/>
  <c r="H48" i="4"/>
  <c r="H5" i="4"/>
  <c r="H63" i="4"/>
  <c r="H26" i="4"/>
  <c r="H10" i="4"/>
  <c r="H62" i="4"/>
  <c r="H89" i="4"/>
  <c r="H73" i="4"/>
  <c r="H68" i="4"/>
  <c r="H41" i="4"/>
  <c r="H31" i="4"/>
  <c r="H15" i="4"/>
  <c r="H18" i="4"/>
  <c r="B10" i="8"/>
  <c r="B11" i="8"/>
  <c r="B12" i="8"/>
  <c r="B13" i="8"/>
  <c r="V11" i="8" l="1"/>
  <c r="AJ7" i="8"/>
  <c r="M13" i="8" a="1"/>
  <c r="M13" i="8" s="1"/>
  <c r="N13" i="8" a="1"/>
  <c r="N13" i="8" s="1"/>
  <c r="O13" i="8" a="1"/>
  <c r="O13" i="8" s="1"/>
  <c r="M12" i="8" a="1"/>
  <c r="M12" i="8" s="1"/>
  <c r="N12" i="8" a="1"/>
  <c r="N12" i="8" s="1"/>
  <c r="O12" i="8" a="1"/>
  <c r="O12" i="8" s="1"/>
  <c r="X12" i="8"/>
  <c r="AC12" i="8" s="1" a="1"/>
  <c r="AC12" i="8" s="1"/>
  <c r="AH12" i="8" s="1"/>
  <c r="Y12" i="8"/>
  <c r="AD12" i="8" s="1" a="1"/>
  <c r="AD12" i="8" s="1"/>
  <c r="AI12" i="8" s="1"/>
  <c r="N10" i="8" a="1"/>
  <c r="N10" i="8" s="1"/>
  <c r="O10" i="8" a="1"/>
  <c r="O10" i="8" s="1"/>
  <c r="O11" i="8" a="1"/>
  <c r="O11" i="8" s="1"/>
  <c r="N11" i="8" a="1"/>
  <c r="N11" i="8" s="1"/>
  <c r="M10" i="8" a="1"/>
  <c r="M10" i="8" s="1"/>
  <c r="M11" i="8" a="1"/>
  <c r="M11" i="8" s="1"/>
  <c r="Q10" i="8" l="1"/>
  <c r="Q11" i="8"/>
  <c r="Q12" i="8"/>
  <c r="Q13" i="8"/>
  <c r="X13" i="8"/>
  <c r="AC13" i="8" s="1" a="1"/>
  <c r="AC13" i="8" s="1"/>
  <c r="AH13" i="8" s="1"/>
  <c r="Y11" i="8"/>
  <c r="E7" i="8"/>
  <c r="F7" i="8"/>
  <c r="I7" i="8"/>
  <c r="J7" i="8"/>
  <c r="D7" i="8"/>
  <c r="A5" i="7"/>
  <c r="Y13" i="8"/>
  <c r="AD13" i="8" s="1" a="1"/>
  <c r="AD13" i="8" s="1"/>
  <c r="AI13" i="8" s="1"/>
  <c r="S10" i="8" a="1"/>
  <c r="S10" i="8" s="1"/>
  <c r="T10" i="8" a="1"/>
  <c r="T10" i="8" s="1"/>
  <c r="Y10" i="8" s="1"/>
  <c r="AD10" i="8" s="1" a="1"/>
  <c r="AD10" i="8" s="1"/>
  <c r="W12" i="8"/>
  <c r="AA12" i="8" s="1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58" i="4"/>
  <c r="A56" i="4"/>
  <c r="A92" i="4"/>
  <c r="A45" i="4"/>
  <c r="A80" i="4"/>
  <c r="A65" i="4"/>
  <c r="A42" i="4"/>
  <c r="A82" i="4"/>
  <c r="A24" i="4"/>
  <c r="A93" i="4"/>
  <c r="A44" i="4"/>
  <c r="A14" i="4"/>
  <c r="A18" i="4"/>
  <c r="A8" i="4"/>
  <c r="A70" i="4"/>
  <c r="A19" i="4"/>
  <c r="A22" i="4"/>
  <c r="A20" i="4"/>
  <c r="A67" i="4"/>
  <c r="A47" i="4"/>
  <c r="A28" i="4"/>
  <c r="A30" i="4"/>
  <c r="A84" i="4"/>
  <c r="A23" i="4"/>
  <c r="A55" i="4"/>
  <c r="A60" i="4"/>
  <c r="A62" i="4"/>
  <c r="A72" i="4"/>
  <c r="A39" i="4"/>
  <c r="A50" i="4"/>
  <c r="A25" i="4"/>
  <c r="A17" i="4"/>
  <c r="A51" i="4"/>
  <c r="A12" i="4"/>
  <c r="A33" i="4"/>
  <c r="A16" i="4"/>
  <c r="A59" i="4"/>
  <c r="A29" i="4"/>
  <c r="A41" i="4"/>
  <c r="A52" i="4"/>
  <c r="A49" i="4"/>
  <c r="A37" i="4"/>
  <c r="A53" i="4"/>
  <c r="A54" i="4"/>
  <c r="A35" i="4"/>
  <c r="A48" i="4"/>
  <c r="A64" i="4"/>
  <c r="A71" i="4"/>
  <c r="A81" i="4"/>
  <c r="A38" i="4"/>
  <c r="A21" i="4"/>
  <c r="A40" i="4"/>
  <c r="A83" i="4"/>
  <c r="A63" i="4"/>
  <c r="A34" i="4"/>
  <c r="A32" i="4"/>
  <c r="A15" i="4"/>
  <c r="A69" i="4"/>
  <c r="A9" i="4"/>
  <c r="A10" i="4"/>
  <c r="A36" i="4"/>
  <c r="A26" i="4"/>
  <c r="A68" i="4"/>
  <c r="A5" i="4"/>
  <c r="A66" i="4"/>
  <c r="A77" i="4"/>
  <c r="A13" i="4"/>
  <c r="A6" i="4"/>
  <c r="A7" i="4"/>
  <c r="A61" i="4"/>
  <c r="A31" i="4"/>
  <c r="A43" i="4"/>
  <c r="A78" i="4"/>
  <c r="A76" i="4"/>
  <c r="A73" i="4"/>
  <c r="A27" i="4"/>
  <c r="A11" i="4"/>
  <c r="A75" i="4"/>
  <c r="A79" i="4"/>
  <c r="A74" i="4"/>
  <c r="A89" i="4"/>
  <c r="A90" i="4"/>
  <c r="A85" i="4"/>
  <c r="A88" i="4"/>
  <c r="A87" i="4"/>
  <c r="A91" i="4"/>
  <c r="A86" i="4"/>
  <c r="A57" i="4"/>
  <c r="V10" i="8" l="1"/>
  <c r="W13" i="8"/>
  <c r="AA13" i="8" s="1"/>
  <c r="W15" i="8"/>
  <c r="AA15" i="8" s="1"/>
  <c r="W14" i="8"/>
  <c r="AA14" i="8" s="1"/>
  <c r="AB12" i="8" a="1"/>
  <c r="AB12" i="8" s="1"/>
  <c r="AF12" i="8" s="1"/>
  <c r="AI10" i="8"/>
  <c r="AD11" i="8" a="1"/>
  <c r="AD11" i="8" s="1"/>
  <c r="AI11" i="8" s="1"/>
  <c r="W10" i="8"/>
  <c r="X11" i="8"/>
  <c r="AC11" i="8" s="1" a="1"/>
  <c r="AC11" i="8" s="1"/>
  <c r="AH11" i="8" s="1"/>
  <c r="X10" i="8"/>
  <c r="W11" i="8"/>
  <c r="G7" i="8"/>
  <c r="AA10" i="8" l="1"/>
  <c r="AA11" i="8"/>
  <c r="AB11" i="8" a="1"/>
  <c r="AB11" i="8" s="1"/>
  <c r="AF11" i="8" s="1"/>
  <c r="AB13" i="8" a="1"/>
  <c r="AB13" i="8" s="1"/>
  <c r="AF13" i="8" s="1"/>
  <c r="AB14" i="8" a="1"/>
  <c r="AB14" i="8" s="1"/>
  <c r="AF14" i="8" s="1"/>
  <c r="AB15" i="8" a="1"/>
  <c r="AB15" i="8" s="1"/>
  <c r="AF15" i="8" s="1"/>
  <c r="AG12" i="8"/>
  <c r="AB10" i="8" a="1"/>
  <c r="AB10" i="8" s="1"/>
  <c r="AI7" i="8"/>
  <c r="AC10" i="8" a="1"/>
  <c r="AC10" i="8" s="1"/>
  <c r="AG11" i="8" l="1"/>
  <c r="AF10" i="8"/>
  <c r="AG13" i="8"/>
  <c r="AK13" i="8" s="1"/>
  <c r="AL13" i="8" s="1"/>
  <c r="AK12" i="8"/>
  <c r="AL12" i="8" s="1"/>
  <c r="AG10" i="8"/>
  <c r="AG15" i="8"/>
  <c r="AG14" i="8"/>
  <c r="AH10" i="8"/>
  <c r="AH7" i="8" s="1"/>
  <c r="AK10" i="8" l="1"/>
  <c r="AK11" i="8"/>
  <c r="AL11" i="8" s="1"/>
  <c r="AK15" i="8"/>
  <c r="AL15" i="8" s="1"/>
  <c r="AK14" i="8"/>
  <c r="AL14" i="8" s="1"/>
  <c r="AG7" i="8"/>
  <c r="AK7" i="8" l="1"/>
  <c r="AL7" i="8" s="1"/>
  <c r="AL1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<sst xmlns="http://schemas.openxmlformats.org/spreadsheetml/2006/main" count="267" uniqueCount="161">
  <si>
    <t>Iš viso</t>
  </si>
  <si>
    <t>Pasėlis</t>
  </si>
  <si>
    <t>Žieminiai rapsai</t>
  </si>
  <si>
    <t>Žieminiai kviečiai</t>
  </si>
  <si>
    <t>Žieminiai miežiai</t>
  </si>
  <si>
    <t>Žieminiai kvietrugiai</t>
  </si>
  <si>
    <t>Žieminiai rugiai</t>
  </si>
  <si>
    <t>Vasariniai kviečiai</t>
  </si>
  <si>
    <t>Vasariniai miežiai</t>
  </si>
  <si>
    <t>Vasariniai kvietrugiai</t>
  </si>
  <si>
    <t>Vasariniai rugiai</t>
  </si>
  <si>
    <t>Žirniai</t>
  </si>
  <si>
    <t>Vasariniai rapsai</t>
  </si>
  <si>
    <t>Baltosios garstyčios</t>
  </si>
  <si>
    <t>Cukriniai runkeliai</t>
  </si>
  <si>
    <t>Bulvės</t>
  </si>
  <si>
    <t>Kukurūzai</t>
  </si>
  <si>
    <t>Eil. Nr.</t>
  </si>
  <si>
    <t xml:space="preserve">Apdraustas plotas, ha </t>
  </si>
  <si>
    <t>Grikiai</t>
  </si>
  <si>
    <t>Avižos</t>
  </si>
  <si>
    <t>Pluoštinės kanapės</t>
  </si>
  <si>
    <t>Burokėliai</t>
  </si>
  <si>
    <t>Žieminiai kviečiai 'Spelta'</t>
  </si>
  <si>
    <t>Svogūnai</t>
  </si>
  <si>
    <t>Aliejiniai (pašariniai) ridikai</t>
  </si>
  <si>
    <t>Žemės ūkio augalų mišiniai, kuriuose baltyminiai augalai yra vyraujantys (išskyrus žolinių augalų mišinius)</t>
  </si>
  <si>
    <t>Lubinai</t>
  </si>
  <si>
    <t>Aliejiniai ridikai</t>
  </si>
  <si>
    <t>Juodųjų serbentų uogynai</t>
  </si>
  <si>
    <t>Vikiai</t>
  </si>
  <si>
    <t>Gūžiniai kopūstai</t>
  </si>
  <si>
    <t>Braškių uogynai</t>
  </si>
  <si>
    <t>Žemės ūkio augalų mišiniai, kuriuose baltyminiai augalai nėra vyraujantys</t>
  </si>
  <si>
    <t>Linai</t>
  </si>
  <si>
    <t>Dobilai</t>
  </si>
  <si>
    <t>Sojos</t>
  </si>
  <si>
    <t>Šilauogių uogynai</t>
  </si>
  <si>
    <t>Saulėgrąžos</t>
  </si>
  <si>
    <t>Aronijų uogynai</t>
  </si>
  <si>
    <t>Liucernos</t>
  </si>
  <si>
    <t>Gervuogių uogynai</t>
  </si>
  <si>
    <t>metai</t>
  </si>
  <si>
    <t>Vidutinė draudžiamoji pasėlio vertė Eur/ha</t>
  </si>
  <si>
    <t>Ūkio ID</t>
  </si>
  <si>
    <t>ID001</t>
  </si>
  <si>
    <t>Draudimo įkainis kompensacijai paskaičiuoti Eur</t>
  </si>
  <si>
    <t>Pareiškėjas</t>
  </si>
  <si>
    <t>Tinkamos finansuoti draudimo įmokos dydis Eur</t>
  </si>
  <si>
    <t>Pritaikytas faktinis kompensavimo intensyvumas</t>
  </si>
  <si>
    <t>Kompensacinės išmokos dydis Eur</t>
  </si>
  <si>
    <t>Faktinis draudimo įkainis pagal rizikas Eur/ha</t>
  </si>
  <si>
    <t>Ankštiniai augalai</t>
  </si>
  <si>
    <t>Ankštiniai pašariniai augalai</t>
  </si>
  <si>
    <t>Cukriniai runkeliai </t>
  </si>
  <si>
    <t>Daržovės</t>
  </si>
  <si>
    <t>Kaulavaisiai ir sėklavaisiai</t>
  </si>
  <si>
    <t>Kiti augalai</t>
  </si>
  <si>
    <t>Uogos</t>
  </si>
  <si>
    <t>Vasariniai aliejiniai augalai</t>
  </si>
  <si>
    <t>Vasariniai javai</t>
  </si>
  <si>
    <t>Žieminiai aliejiniai augalai</t>
  </si>
  <si>
    <t>Žieminiai javai</t>
  </si>
  <si>
    <t>Pupos</t>
  </si>
  <si>
    <t>Morkos</t>
  </si>
  <si>
    <t>Obuoliai</t>
  </si>
  <si>
    <t>Lęšiai </t>
  </si>
  <si>
    <t>Barkūnai </t>
  </si>
  <si>
    <t>Žiediniai kopūstai</t>
  </si>
  <si>
    <t>Kiti augalai ariamojoje žemėje </t>
  </si>
  <si>
    <t>Aviečių uogynai</t>
  </si>
  <si>
    <t>Kiti sodai ir daugiamečiai uogynai</t>
  </si>
  <si>
    <t>Rudosios</t>
  </si>
  <si>
    <t>Kmynai </t>
  </si>
  <si>
    <t>Pupuolės</t>
  </si>
  <si>
    <t>Pupelės</t>
  </si>
  <si>
    <t>Žolinių augalų mišiniai, kuriuose baltyminės žolės yra vyraujančios (iii grupė + gpž)</t>
  </si>
  <si>
    <t>Ankstyvosios bulvės</t>
  </si>
  <si>
    <t>Topinambai</t>
  </si>
  <si>
    <t>Bulvės sėklai  </t>
  </si>
  <si>
    <t>Juodieji ridikai</t>
  </si>
  <si>
    <t>Česnakai</t>
  </si>
  <si>
    <t>Porai</t>
  </si>
  <si>
    <t>Ridikėliai</t>
  </si>
  <si>
    <t>Salierai</t>
  </si>
  <si>
    <t>Trūkažolė</t>
  </si>
  <si>
    <t>Krienai</t>
  </si>
  <si>
    <t>Pastarnokai</t>
  </si>
  <si>
    <t>Gelteklė</t>
  </si>
  <si>
    <t>Brokoliai</t>
  </si>
  <si>
    <t>Pekino kopūstai</t>
  </si>
  <si>
    <t>Baltieji gūžiniai kopūstai</t>
  </si>
  <si>
    <t>Kaliaropės</t>
  </si>
  <si>
    <t>Briuselio kopūstai</t>
  </si>
  <si>
    <t>Raudonieji kopūstai</t>
  </si>
  <si>
    <t>Ilganosiai baltieji kopūstai</t>
  </si>
  <si>
    <t>Lapiniai kopūstai</t>
  </si>
  <si>
    <t>Petražolės</t>
  </si>
  <si>
    <t>Pankolis</t>
  </si>
  <si>
    <t>Pluoštiniai linai</t>
  </si>
  <si>
    <t>Kiti pluoštiniai augalai </t>
  </si>
  <si>
    <t>Slyvos</t>
  </si>
  <si>
    <t>Trešnės</t>
  </si>
  <si>
    <t>Vyšnios</t>
  </si>
  <si>
    <t>Kriaušės</t>
  </si>
  <si>
    <t>Cidonijos </t>
  </si>
  <si>
    <t>Šaltalankiai</t>
  </si>
  <si>
    <t>Agrastai</t>
  </si>
  <si>
    <t>Spanguolės </t>
  </si>
  <si>
    <t>Juodosios garstyčios</t>
  </si>
  <si>
    <t>Vasariniai rapsukai </t>
  </si>
  <si>
    <t>Žieminiai rapsukai </t>
  </si>
  <si>
    <t>Augalų grupė</t>
  </si>
  <si>
    <t>Pluoštiniai augalai</t>
  </si>
  <si>
    <t>Vasariniai kviečiai 'Spelta'</t>
  </si>
  <si>
    <t>Augalų ir pasėlių grupė</t>
  </si>
  <si>
    <t>NAC priemonė - Rizikų paketas</t>
  </si>
  <si>
    <t>Draudžiamoji augalo ar pasėlio vertė Eur</t>
  </si>
  <si>
    <t>Papildomi duomenys</t>
  </si>
  <si>
    <t>Augalai ir pasėliai</t>
  </si>
  <si>
    <t>NAC priemonė - Rizikų paketas (f)</t>
  </si>
  <si>
    <t>KPP priemonė - Iššalimas (f)</t>
  </si>
  <si>
    <t>KPP priemonė - Sausra (f)</t>
  </si>
  <si>
    <t>Iš viso (f)</t>
  </si>
  <si>
    <t>Draudimo įmoka pagal draudžiamas rizikas Eur</t>
  </si>
  <si>
    <t>KOMPENSACINIŲ IŠMOKŲ PARAMOS INTENSYVUMAS</t>
  </si>
  <si>
    <t>DRAUDŽIAMŲ RIZIKŲ KODAI</t>
  </si>
  <si>
    <t>Priemonė</t>
  </si>
  <si>
    <t>Priemonės kodas</t>
  </si>
  <si>
    <t>Draudžiamų rizikų kodas</t>
  </si>
  <si>
    <t>NAC priemonė - Rizikų paketas (d)</t>
  </si>
  <si>
    <t>KPP priemonė - Iššalimas (d)</t>
  </si>
  <si>
    <t>KPP priemonė - Sausra (d)</t>
  </si>
  <si>
    <t>Iš viso (d)</t>
  </si>
  <si>
    <t>NAC priemonė - Rizikų paketas (t)</t>
  </si>
  <si>
    <t>KPP priemonė - Iššalimas (t)</t>
  </si>
  <si>
    <t>KPP priemonė - Sausra (t)</t>
  </si>
  <si>
    <t>Iš viso (t)</t>
  </si>
  <si>
    <t>NAC priemonė - Rizikų paketas (s)</t>
  </si>
  <si>
    <t>KPP priemonė - Iššalimas (s)</t>
  </si>
  <si>
    <t>KPP priemonė - Sausra (s)</t>
  </si>
  <si>
    <t>Iš viso (s)</t>
  </si>
  <si>
    <t>NAC priemonė - Rizikų paketas (p)</t>
  </si>
  <si>
    <t>Iš viso (p)</t>
  </si>
  <si>
    <t>Metai</t>
  </si>
  <si>
    <t>Didžiausias galimas draudimo įkainis pagal rizikas Eur/ha</t>
  </si>
  <si>
    <t>DIDŽIAUSI GALIMI AUGALŲ IR PASĖLIŲ DRAUDIMO ĮKAINIAI, Eur/ha</t>
  </si>
  <si>
    <t>ATSKIRŲ AUGALŲ IR PASĖLIŲ DIDŽIAUSI GALIMI DRAUDIMO ĮKAINIAI Eur/ha</t>
  </si>
  <si>
    <t>SP/KPP priemonė - Iššalimas</t>
  </si>
  <si>
    <t>SP/KPP priemonė - Sausra</t>
  </si>
  <si>
    <t>SP/KPP priemonė - Iššalimas (p)</t>
  </si>
  <si>
    <t>SP/KPP priemonė - Sausra (p)</t>
  </si>
  <si>
    <t>Moliūgai</t>
  </si>
  <si>
    <t>SP/KPP priemonė - Ilgas lietingas laikotarpis (d)</t>
  </si>
  <si>
    <t>SP/KPP priemonė - Ilgas lietingas laikotarpis (f)</t>
  </si>
  <si>
    <t>SP/KPP priemonė - Ilgas lietingas laikotarpis (t)</t>
  </si>
  <si>
    <t>SP/KPP priemonė - Ilgas lietingas laikotarpis (s)</t>
  </si>
  <si>
    <t>SP     priemonė - Ilgas lietingas laikotarpis</t>
  </si>
  <si>
    <t>SP    priemonė - Ilgas lietingas laikotarpis (p)</t>
  </si>
  <si>
    <t>SP  priemonė - Ilgas lietingas laikotarpis</t>
  </si>
  <si>
    <t>SP       priemonė - Ilgas lietingas laikotarpis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</si>
</sst>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\-0.00;&quot;-&quot;"/>
    <numFmt numFmtId="165" formatCode="0.000"/>
    <numFmt numFmtId="166" formatCode="0;\-0;&quot;-&quot;"/>
    <numFmt numFmtId="167" formatCode="General;\-General;&quot;-&quot;"/>
  </numFmts>
  <fonts count="1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0"/>
      <name val="Calibri"/>
      <family val="2"/>
      <charset val="186"/>
      <scheme val="minor"/>
    </font>
    <font>
      <b/>
      <sz val="10"/>
      <color theme="0" tint="-4.9989318521683403E-2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C00000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sz val="10"/>
      <color theme="0"/>
      <name val="Calibri"/>
      <family val="2"/>
      <charset val="186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scheme val="minor"/>
    </font>
    <font>
      <b/>
      <sz val="10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0" fillId="5" borderId="0" xfId="0" applyFill="1"/>
    <xf numFmtId="0" fontId="4" fillId="0" borderId="3" xfId="0" applyFont="1" applyBorder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10" fontId="0" fillId="0" borderId="0" xfId="0" applyNumberFormat="1"/>
    <xf numFmtId="0" fontId="9" fillId="0" borderId="0" xfId="0" applyFont="1"/>
    <xf numFmtId="1" fontId="10" fillId="0" borderId="0" xfId="1" applyNumberFormat="1" applyFont="1" applyAlignment="1">
      <alignment horizontal="center" vertical="center"/>
    </xf>
    <xf numFmtId="0" fontId="1" fillId="0" borderId="0" xfId="2" applyAlignment="1">
      <alignment horizontal="left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" fillId="0" borderId="0" xfId="1" applyNumberFormat="1" applyFont="1" applyAlignment="1">
      <alignment horizontal="center" vertical="center"/>
    </xf>
    <xf numFmtId="0" fontId="7" fillId="0" borderId="0" xfId="0" applyFont="1"/>
    <xf numFmtId="0" fontId="7" fillId="6" borderId="0" xfId="0" applyFont="1" applyFill="1" applyAlignment="1">
      <alignment horizontal="left"/>
    </xf>
    <xf numFmtId="0" fontId="4" fillId="7" borderId="0" xfId="0" applyFont="1" applyFill="1" applyAlignment="1">
      <alignment horizontal="center" vertical="center" wrapText="1"/>
    </xf>
    <xf numFmtId="49" fontId="7" fillId="6" borderId="0" xfId="0" applyNumberFormat="1" applyFont="1" applyFill="1"/>
    <xf numFmtId="0" fontId="0" fillId="0" borderId="0" xfId="0" applyAlignment="1">
      <alignment horizontal="center" vertical="center"/>
    </xf>
    <xf numFmtId="0" fontId="8" fillId="0" borderId="0" xfId="0" applyFont="1"/>
    <xf numFmtId="49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0" fontId="0" fillId="0" borderId="0" xfId="1" applyNumberFormat="1" applyFont="1"/>
    <xf numFmtId="10" fontId="0" fillId="0" borderId="0" xfId="1" applyNumberFormat="1" applyFont="1" applyAlignment="1">
      <alignment horizontal="right" vertical="center"/>
    </xf>
    <xf numFmtId="0" fontId="2" fillId="7" borderId="0" xfId="0" applyFont="1" applyFill="1" applyAlignment="1">
      <alignment vertical="center"/>
    </xf>
    <xf numFmtId="10" fontId="2" fillId="7" borderId="0" xfId="1" applyNumberFormat="1" applyFont="1" applyFill="1" applyAlignment="1">
      <alignment vertical="center"/>
    </xf>
    <xf numFmtId="164" fontId="0" fillId="0" borderId="0" xfId="0" applyNumberFormat="1" applyAlignment="1">
      <alignment horizontal="right" vertical="center"/>
    </xf>
    <xf numFmtId="165" fontId="0" fillId="0" borderId="0" xfId="0" applyNumberFormat="1"/>
    <xf numFmtId="0" fontId="12" fillId="8" borderId="1" xfId="2" applyFont="1" applyFill="1" applyBorder="1" applyAlignment="1">
      <alignment horizontal="center" vertical="center" wrapText="1"/>
    </xf>
    <xf numFmtId="0" fontId="13" fillId="0" borderId="0" xfId="1" applyNumberFormat="1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4" fillId="3" borderId="1" xfId="2" applyFont="1" applyFill="1" applyBorder="1" applyAlignment="1">
      <alignment horizontal="center" vertical="center" wrapText="1"/>
    </xf>
    <xf numFmtId="0" fontId="14" fillId="4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right" vertical="center"/>
    </xf>
    <xf numFmtId="164" fontId="2" fillId="7" borderId="0" xfId="0" applyNumberFormat="1" applyFont="1" applyFill="1" applyAlignment="1">
      <alignment vertical="center"/>
    </xf>
    <xf numFmtId="0" fontId="4" fillId="0" borderId="0" xfId="2" applyFont="1" applyAlignment="1">
      <alignment horizontal="center" vertical="center"/>
    </xf>
    <xf numFmtId="0" fontId="5" fillId="8" borderId="1" xfId="2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</cellXfs>
  <cellStyles count="3">
    <cellStyle name="Įprastas" xfId="0" builtinId="0"/>
    <cellStyle name="Įprastas 2" xfId="2" xr:uid="{00000000-0005-0000-0000-000001000000}"/>
    <cellStyle name="Procentai" xfId="1" builtinId="5"/>
  </cellStyles>
  <dxfs count="76">
    <dxf>
      <fill>
        <patternFill>
          <bgColor theme="7" tint="0.59996337778862885"/>
        </patternFill>
      </fill>
    </dxf>
    <dxf>
      <font>
        <color rgb="FF0070C0"/>
      </font>
      <fill>
        <patternFill>
          <bgColor rgb="FFCDE2F3"/>
        </patternFill>
      </fill>
    </dxf>
    <dxf>
      <font>
        <color rgb="FF0070C0"/>
      </font>
      <fill>
        <patternFill>
          <bgColor rgb="FFE4EFF8"/>
        </patternFill>
      </fill>
    </dxf>
    <dxf>
      <font>
        <color rgb="FF0070C0"/>
      </font>
      <fill>
        <patternFill>
          <bgColor rgb="FFCDE2F3"/>
        </patternFill>
      </fill>
    </dxf>
    <dxf>
      <font>
        <color rgb="FF0070C0"/>
      </font>
      <fill>
        <patternFill>
          <bgColor rgb="FFE4EFF8"/>
        </patternFill>
      </fill>
    </dxf>
    <dxf>
      <fill>
        <patternFill>
          <bgColor theme="7" tint="0.79998168889431442"/>
        </patternFill>
      </fill>
    </dxf>
    <dxf>
      <font>
        <color rgb="FF0070C0"/>
      </font>
      <fill>
        <patternFill>
          <bgColor rgb="FFCDE2F3"/>
        </patternFill>
      </fill>
    </dxf>
    <dxf>
      <font>
        <color rgb="FF0070C0"/>
      </font>
      <fill>
        <patternFill>
          <bgColor rgb="FFE4EFF8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9" tint="0.39997558519241921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Calibri"/>
        <family val="2"/>
        <charset val="186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86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charset val="186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6" formatCode="0;\-0;&quot;-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6" formatCode="0;\-0;&quot;-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6" formatCode="0;\-0;&quot;-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6" formatCode="0;\-0;&quot;-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4" formatCode="0.00%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4" formatCode="0.00;\-0.00;&quot;-&quot;"/>
      <alignment horizontal="right" vertical="center" textRotation="0" wrapText="0" indent="0" justifyLastLine="0" shrinkToFit="0" readingOrder="0"/>
    </dxf>
    <dxf>
      <numFmt numFmtId="167" formatCode="General;\-General;&quot;-&quot;"/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charset val="186"/>
        <scheme val="minor"/>
      </font>
    </dxf>
  </dxfs>
  <tableStyles count="0" defaultTableStyle="TableStyleMedium2" defaultPivotStyle="PivotStyleLight16"/>
  <colors>
    <mruColors>
      <color rgb="FFE4EFF8"/>
      <color rgb="FFCDE2F3"/>
      <color rgb="FFFFE5FF"/>
      <color rgb="FFFFE1F8"/>
      <color rgb="FFEBF2F9"/>
      <color rgb="FFF9FBFD"/>
      <color rgb="FFECF4FA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 attributeFormDefault="unqualified" elementFormDefault="qualified">
      <xs:simpleType name="myDateTime">
        <xs:restriction base="xs:string">
          <xs:pattern value="\d{4}-\d{2}-\d{2} \d{2}:\d{2}:\d{2}"/>
        </xs:restriction>
      </xs:simpleType>
      <xs:element name="FA_DB">
        <xs:complexType>
          <xs:sequence>
            <xs:element type="xs:string" name="PareiškėjoID"/>
            <xs:element type="xs:integer" name="Metai"/>
            <xs:element name="Atsiskaitymai" maxOccurs="unbounded" minOccurs="0">
              <xs:complexType>
                <xs:sequence>
                  <xs:element type="xs:decimal" name="Plotas"/>
                  <xs:element type="xs:string" name="RizikosKodas"/>
                  <xs:element type="xs:decimal" name="DraudžiamojiVertė"/>
                  <xs:element type="xs:decimal" name="DĮ_RizikųPaketas"/>
                  <xs:element type="xs:decimal" name="DĮ_Išalimas"/>
                  <xs:element type="xs:decimal" name="DĮ_Sausra"/>
                </xs:sequence>
              </xs:complexType>
            </xs:element>
          </xs:sequence>
        </xs:complexType>
      </xs:element>
    </xs:schema>
  </Schema>
  <Map ID="1" Name="FA_DB_Schema" RootElement="FA_DB" SchemaID="Schema1" ShowImportExportValidationErrors="false" AutoFit="fals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xmlMaps" Target="xmlMap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0000000}" name="Draudimas" displayName="Draudimas" ref="A9:AL15" totalsRowShown="0" headerRowDxfId="75" dataDxfId="74">
  <autoFilter ref="A9:AL15" xr:uid="{00000000-0009-0000-0100-000008000000}"/>
  <tableColumns count="38">
    <tableColumn id="1" xr3:uid="{00000000-0010-0000-0000-000001000000}" name="Eil. Nr." dataDxfId="73"/>
    <tableColumn id="2" xr3:uid="{00000000-0010-0000-0000-000002000000}" name="Ūkio ID" dataDxfId="72">
      <calculatedColumnFormula>$C$5</calculatedColumnFormula>
    </tableColumn>
    <tableColumn id="3" xr3:uid="{00000000-0010-0000-0000-000003000000}" name="Pasėlis" dataDxfId="71"/>
    <tableColumn id="4" xr3:uid="{00000000-0010-0000-0000-000004000000}" name="Apdraustas plotas, ha " dataDxfId="70"/>
    <tableColumn id="5" xr3:uid="{00000000-0010-0000-0000-000005000000}" name="Draudžiamų rizikų kodas" dataDxfId="69"/>
    <tableColumn id="6" xr3:uid="{00000000-0010-0000-0000-000006000000}" name="Draudžiamoji augalo ar pasėlio vertė Eur" dataDxfId="68"/>
    <tableColumn id="7" xr3:uid="{00000000-0010-0000-0000-000007000000}" name="Vidutinė draudžiamoji pasėlio vertė Eur/ha" dataDxfId="67"/>
    <tableColumn id="8" xr3:uid="{00000000-0010-0000-0000-000008000000}" name="NAC priemonė - Rizikų paketas" dataDxfId="66"/>
    <tableColumn id="9" xr3:uid="{00000000-0010-0000-0000-000009000000}" name="SP/KPP priemonė - Iššalimas" dataDxfId="65"/>
    <tableColumn id="10" xr3:uid="{00000000-0010-0000-0000-00000A000000}" name="SP/KPP priemonė - Sausra" dataDxfId="64"/>
    <tableColumn id="33" xr3:uid="{E4B0A67C-2DAF-41C8-B2B0-7F033BD5CA06}" name="SP     priemonė - Ilgas lietingas laikotarpis" dataDxfId="63"/>
    <tableColumn id="11" xr3:uid="{00000000-0010-0000-0000-00000B000000}" name="Iš viso" dataDxfId="62">
      <calculatedColumnFormula>SUM(Draudimas[[#This Row],[NAC priemonė - Rizikų paketas]:[SP     priemonė - Ilgas lietingas laikotarpis]])</calculatedColumnFormula>
    </tableColumn>
    <tableColumn id="12" xr3:uid="{00000000-0010-0000-0000-00000C000000}" name="NAC priemonė - Rizikų paketas (f)" dataDxfId="61">
      <calculatedColumnFormula array="1">IFERROR(Draudimas[[#This Row],[NAC priemonė - Rizikų paketas]]/Draudimas[[#This Row],[Apdraustas plotas, ha ]:[Apdraustas plotas, ha ]],"-")</calculatedColumnFormula>
    </tableColumn>
    <tableColumn id="13" xr3:uid="{00000000-0010-0000-0000-00000D000000}" name="KPP priemonė - Iššalimas (f)" dataDxfId="60">
      <calculatedColumnFormula array="1">IFERROR(Draudimas[[#This Row],[SP/KPP priemonė - Iššalimas]]/Draudimas[[#This Row],[Apdraustas plotas, ha ]:[Apdraustas plotas, ha ]],"-")</calculatedColumnFormula>
    </tableColumn>
    <tableColumn id="14" xr3:uid="{00000000-0010-0000-0000-00000E000000}" name="KPP priemonė - Sausra (f)" dataDxfId="59">
      <calculatedColumnFormula array="1">IFERROR(Draudimas[[#This Row],[SP/KPP priemonė - Sausra]]/Draudimas[[#This Row],[Apdraustas plotas, ha ]:[Apdraustas plotas, ha ]],"-")</calculatedColumnFormula>
    </tableColumn>
    <tableColumn id="34" xr3:uid="{0F43E706-E98D-4318-AD6A-EF5AEC8F4EF4}" name="SP/KPP priemonė - Ilgas lietingas laikotarpis (f)" dataDxfId="58">
      <calculatedColumnFormula array="1">IFERROR(Draudimas[[#This Row],[SP     priemonė - Ilgas lietingas laikotarpis]]/Draudimas[[#This Row],[Apdraustas plotas, ha ]:[Apdraustas plotas, ha ]],"-")</calculatedColumnFormula>
    </tableColumn>
    <tableColumn id="15" xr3:uid="{00000000-0010-0000-0000-00000F000000}" name="Iš viso (f)" dataDxfId="57">
      <calculatedColumnFormula>SUM(Draudimas[[#This Row],[NAC priemonė - Rizikų paketas (f)]:[SP/KPP priemonė - Ilgas lietingas laikotarpis (f)]])</calculatedColumnFormula>
    </tableColumn>
    <tableColumn id="16" xr3:uid="{00000000-0010-0000-0000-000010000000}" name="NAC priemonė - Rizikų paketas (d)" dataDxfId="56">
      <calculatedColumnFormula array="1">IFERROR(VLOOKUP(Draudimas[[#This Row],[Pasėlis]:[Pasėlis]],Kainos[[Augalai ir pasėliai]:[Iš viso]],3,FALSE),"-")</calculatedColumnFormula>
    </tableColumn>
    <tableColumn id="17" xr3:uid="{00000000-0010-0000-0000-000011000000}" name="KPP priemonė - Iššalimas (d)" dataDxfId="55">
      <calculatedColumnFormula array="1">IFERROR(VLOOKUP(Draudimas[[#This Row],[Pasėlis]:[Pasėlis]],Kainos[[Augalai ir pasėliai]:[Iš viso]],4,FALSE),"-")</calculatedColumnFormula>
    </tableColumn>
    <tableColumn id="18" xr3:uid="{00000000-0010-0000-0000-000012000000}" name="KPP priemonė - Sausra (d)" dataDxfId="54">
      <calculatedColumnFormula array="1">IFERROR(VLOOKUP(Draudimas[[#This Row],[Pasėlis]:[Pasėlis]],Kainos[[Augalai ir pasėliai]:[Iš viso]],5,FALSE),"-")</calculatedColumnFormula>
    </tableColumn>
    <tableColumn id="35" xr3:uid="{F4AF9617-F5E6-403F-9B02-1FABF029757E}" name="SP/KPP priemonė - Ilgas lietingas laikotarpis (d)" dataDxfId="53">
      <calculatedColumnFormula array="1">IFERROR(VLOOKUP(Draudimas[[#This Row],[Pasėlis]:[Pasėlis]],Kainos[[Augalai ir pasėliai]:[Iš viso]],5,FALSE),"-")</calculatedColumnFormula>
    </tableColumn>
    <tableColumn id="19" xr3:uid="{00000000-0010-0000-0000-000013000000}" name="Iš viso (d)" dataDxfId="52">
      <calculatedColumnFormula>SUM(Draudimas[[#This Row],[NAC priemonė - Rizikų paketas (d)]:[SP/KPP priemonė - Ilgas lietingas laikotarpis (d)]])</calculatedColumnFormula>
    </tableColumn>
    <tableColumn id="20" xr3:uid="{00000000-0010-0000-0000-000014000000}" name="NAC priemonė - Rizikų paketas (t)" dataDxfId="51">
      <calculatedColumnFormula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calculatedColumnFormula>
    </tableColumn>
    <tableColumn id="21" xr3:uid="{00000000-0010-0000-0000-000015000000}" name="KPP priemonė - Iššalimas (t)" dataDxfId="50">
      <calculatedColumnFormula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calculatedColumnFormula>
    </tableColumn>
    <tableColumn id="22" xr3:uid="{00000000-0010-0000-0000-000016000000}" name="KPP priemonė - Sausra (t)" dataDxfId="49">
      <calculatedColumnFormula>IF(Draudimas[[#This Row],[SP/KPP priemonė - Sausra]]=0,"-",IF(Draudimas[[#This Row],[KPP priemonė - Sausra (f)]]&lt;=Draudimas[[#This Row],[KPP priemonė - Sausra (d)]],Draudimas[[#This Row],[KPP priemonė - Sausra (f)]],Draudimas[[#This Row],[KPP priemonė - Sausra (d)]]))</calculatedColumnFormula>
    </tableColumn>
    <tableColumn id="38" xr3:uid="{3041FDE4-94E3-41BD-85F9-48FA0482CA09}" name="SP/KPP priemonė - Ilgas lietingas laikotarpis (t)" dataDxfId="48">
      <calculatedColumnFormula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calculatedColumnFormula>
    </tableColumn>
    <tableColumn id="23" xr3:uid="{00000000-0010-0000-0000-000017000000}" name="Iš viso (t)" dataDxfId="47">
      <calculatedColumnFormula>SUM(Draudimas[[#This Row],[NAC priemonė - Rizikų paketas (t)]:[SP/KPP priemonė - Ilgas lietingas laikotarpis (t)]])</calculatedColumnFormula>
    </tableColumn>
    <tableColumn id="24" xr3:uid="{00000000-0010-0000-0000-000018000000}" name="NAC priemonė - Rizikų paketas (s)" dataDxfId="46">
      <calculatedColumnFormula array="1">IFERROR(Draudimas[[#This Row],[Apdraustas plotas, ha ]:[Apdraustas plotas, ha ]] * Draudimas[[#This Row],[NAC priemonė - Rizikų paketas (t)]],"-")</calculatedColumnFormula>
    </tableColumn>
    <tableColumn id="25" xr3:uid="{00000000-0010-0000-0000-000019000000}" name="KPP priemonė - Iššalimas (s)" dataDxfId="45">
      <calculatedColumnFormula array="1">IFERROR(Draudimas[[#This Row],[Apdraustas plotas, ha ]:[Apdraustas plotas, ha ]] * Draudimas[[#This Row],[KPP priemonė - Iššalimas (t)]],"-")</calculatedColumnFormula>
    </tableColumn>
    <tableColumn id="26" xr3:uid="{00000000-0010-0000-0000-00001A000000}" name="KPP priemonė - Sausra (s)" dataDxfId="44">
      <calculatedColumnFormula array="1">IFERROR(Draudimas[[#This Row],[Apdraustas plotas, ha ]:[Apdraustas plotas, ha ]] * Draudimas[[#This Row],[KPP priemonė - Sausra (t)]],"-")</calculatedColumnFormula>
    </tableColumn>
    <tableColumn id="36" xr3:uid="{F4EFF221-3597-44B5-8F0F-1D544E4B37B8}" name="SP/KPP priemonė - Ilgas lietingas laikotarpis (s)" dataDxfId="43">
      <calculatedColumnFormula array="1">IFERROR(Draudimas[[#This Row],[Apdraustas plotas, ha ]:[Apdraustas plotas, ha ]] * Draudimas[[#This Row],[SP/KPP priemonė - Ilgas lietingas laikotarpis (t)]],"-")</calculatedColumnFormula>
    </tableColumn>
    <tableColumn id="27" xr3:uid="{00000000-0010-0000-0000-00001B000000}" name="Iš viso (s)" dataDxfId="42">
      <calculatedColumnFormula>SUM(Draudimas[[#This Row],[NAC priemonė - Rizikų paketas (s)]:[SP/KPP priemonė - Ilgas lietingas laikotarpis (s)]])</calculatedColumnFormula>
    </tableColumn>
    <tableColumn id="28" xr3:uid="{00000000-0010-0000-0000-00001C000000}" name="NAC priemonė - Rizikų paketas (p)" dataDxfId="41">
      <calculatedColumnFormula>IFERROR(ROUNDDOWN(Draudimas[[#This Row],[NAC priemonė - Rizikų paketas (s)]]*'Kompensavimo intensyvumas'!B$5,2),"-")</calculatedColumnFormula>
    </tableColumn>
    <tableColumn id="29" xr3:uid="{00000000-0010-0000-0000-00001D000000}" name="SP/KPP priemonė - Iššalimas (p)" dataDxfId="40">
      <calculatedColumnFormula>IFERROR(ROUNDDOWN(Draudimas[[#This Row],[KPP priemonė - Iššalimas (s)]]*'Kompensavimo intensyvumas'!C$5,2),"-")</calculatedColumnFormula>
    </tableColumn>
    <tableColumn id="30" xr3:uid="{00000000-0010-0000-0000-00001E000000}" name="SP/KPP priemonė - Sausra (p)" dataDxfId="39">
      <calculatedColumnFormula>IFERROR(ROUNDDOWN(Draudimas[[#This Row],[KPP priemonė - Sausra (s)]]*'Kompensavimo intensyvumas'!D$5,2),"-")</calculatedColumnFormula>
    </tableColumn>
    <tableColumn id="37" xr3:uid="{49B1480F-C1A5-4D6C-BE2B-24B82D9239BB}" name="SP    priemonė - Ilgas lietingas laikotarpis (p)" dataDxfId="38">
      <calculatedColumnFormula>IFERROR(ROUNDDOWN(Draudimas[[#This Row],[SP/KPP priemonė - Ilgas lietingas laikotarpis (s)]]*'Kompensavimo intensyvumas'!E$5,2),"-")</calculatedColumnFormula>
    </tableColumn>
    <tableColumn id="31" xr3:uid="{00000000-0010-0000-0000-00001F000000}" name="Iš viso (p)" dataDxfId="37">
      <calculatedColumnFormula>SUM(Draudimas[[#This Row],[NAC priemonė - Rizikų paketas (p)]:[SP    priemonė - Ilgas lietingas laikotarpis (p)]])</calculatedColumnFormula>
    </tableColumn>
    <tableColumn id="32" xr3:uid="{00000000-0010-0000-0000-000020000000}" name="Pritaikytas faktinis kompensavimo intensyvumas" dataDxfId="36" dataCellStyle="Procentai">
      <calculatedColumnFormula>IFERROR(ROUND(Draudimas[[#This Row],[Iš viso (p)]]/Draudimas[[#This Row],[Iš viso]],4),"-")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Įkainiai" displayName="Įkainiai" ref="A4:F17" totalsRowShown="0" headerRowDxfId="35" dataDxfId="34">
  <autoFilter ref="A4:F17" xr:uid="{00000000-0009-0000-0100-000001000000}"/>
  <tableColumns count="6">
    <tableColumn id="5" xr3:uid="{00000000-0010-0000-0100-000005000000}" name="Eil. Nr." dataDxfId="33">
      <calculatedColumnFormula>ROW()-ROW(Įkainiai[[#Headers],[Eil. Nr.]])</calculatedColumnFormula>
    </tableColumn>
    <tableColumn id="1" xr3:uid="{00000000-0010-0000-0100-000001000000}" name="Augalų ir pasėlių grupė" dataDxfId="32"/>
    <tableColumn id="2" xr3:uid="{00000000-0010-0000-0100-000002000000}" name="NAC priemonė - Rizikų paketas" dataDxfId="31"/>
    <tableColumn id="3" xr3:uid="{00000000-0010-0000-0100-000003000000}" name="SP/KPP priemonė - Iššalimas" dataDxfId="30"/>
    <tableColumn id="4" xr3:uid="{00000000-0010-0000-0100-000004000000}" name="SP/KPP priemonė - Sausra" dataDxfId="29"/>
    <tableColumn id="6" xr3:uid="{DC48D616-9C38-4648-A14E-3FB3784238E6}" name="SP       priemonė - Ilgas lietingas laikotarpis" dataDxfId="28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Kainos" displayName="Kainos" ref="A4:H93" totalsRowShown="0" headerRowDxfId="27" dataDxfId="26" dataCellStyle="Procentai">
  <autoFilter ref="A4:H93" xr:uid="{00000000-0009-0000-0100-000002000000}"/>
  <sortState xmlns:xlrd2="http://schemas.microsoft.com/office/spreadsheetml/2017/richdata2" ref="A5:H93">
    <sortCondition ref="B5:B93"/>
    <sortCondition ref="C5:C93"/>
  </sortState>
  <tableColumns count="8">
    <tableColumn id="7" xr3:uid="{00000000-0010-0000-0200-000007000000}" name="Eil. Nr." dataDxfId="25" dataCellStyle="Procentai">
      <calculatedColumnFormula>ROW()-ROW(Kainos[[#Headers],[Eil. Nr.]])</calculatedColumnFormula>
    </tableColumn>
    <tableColumn id="1" xr3:uid="{00000000-0010-0000-0200-000001000000}" name="Augalai ir pasėliai" dataDxfId="24" dataCellStyle="Įprastas 2"/>
    <tableColumn id="6" xr3:uid="{00000000-0010-0000-0200-000006000000}" name="Augalų grupė" dataDxfId="23" dataCellStyle="Įprastas 2"/>
    <tableColumn id="2" xr3:uid="{00000000-0010-0000-0200-000002000000}" name="NAC priemonė - Rizikų paketas" dataDxfId="22" dataCellStyle="Procentai">
      <calculatedColumnFormula array="1">VLOOKUP(Kainos[[#This Row],[Augalų grupė]:[Augalų grupė]],Įkainiai[[Augalų ir pasėlių grupė]:[SP/KPP priemonė - Sausra]],2,FALSE)</calculatedColumnFormula>
    </tableColumn>
    <tableColumn id="3" xr3:uid="{00000000-0010-0000-0200-000003000000}" name="SP/KPP priemonė - Iššalimas" dataDxfId="21" dataCellStyle="Procentai">
      <calculatedColumnFormula array="1">VLOOKUP(Kainos[[#This Row],[Augalų grupė]:[Augalų grupė]],Įkainiai[[Augalų ir pasėlių grupė]:[SP/KPP priemonė - Sausra]],3,FALSE)</calculatedColumnFormula>
    </tableColumn>
    <tableColumn id="4" xr3:uid="{00000000-0010-0000-0200-000004000000}" name="SP/KPP priemonė - Sausra" dataDxfId="20" dataCellStyle="Procentai">
      <calculatedColumnFormula array="1">VLOOKUP(Kainos[[#This Row],[Augalų grupė]:[Augalų grupė]],Įkainiai[[Augalų ir pasėlių grupė]:[SP/KPP priemonė - Sausra]],4,FALSE)</calculatedColumnFormula>
    </tableColumn>
    <tableColumn id="8" xr3:uid="{89496E86-8C15-4922-A2F8-8C8921EEC892}" name="SP  priemonė - Ilgas lietingas laikotarpis" dataDxfId="19" dataCellStyle="Procentai">
      <calculatedColumnFormula array="1">VLOOKUP(Kainos[[#This Row],[Augalų grupė]:[Augalų grupė]],Įkainiai[[Augalų ir pasėlių grupė]:[SP       priemonė - Ilgas lietingas laikotarpis]],4,FALSE)</calculatedColumnFormula>
    </tableColumn>
    <tableColumn id="5" xr3:uid="{00000000-0010-0000-0200-000005000000}" name="Iš viso" dataDxfId="18" dataCellStyle="Procentai">
      <calculatedColumnFormula>SUM(Kainos[[#This Row],[NAC priemonė - Rizikų paketas]:[SP  priemonė - Ilgas lietingas laikotarpis]])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KompensProc" displayName="KompensProc" ref="B4:E5" totalsRowShown="0" headerRowDxfId="17" dataDxfId="15" headerRowBorderDxfId="16" tableBorderDxfId="14">
  <autoFilter ref="B4:E5" xr:uid="{00000000-0009-0000-0100-000004000000}"/>
  <tableColumns count="4">
    <tableColumn id="2" xr3:uid="{00000000-0010-0000-0300-000002000000}" name="NAC priemonė - Rizikų paketas" dataDxfId="13" dataCellStyle="Procentai"/>
    <tableColumn id="3" xr3:uid="{00000000-0010-0000-0300-000003000000}" name="SP/KPP priemonė - Iššalimas" dataDxfId="12" dataCellStyle="Procentai"/>
    <tableColumn id="4" xr3:uid="{00000000-0010-0000-0300-000004000000}" name="SP/KPP priemonė - Sausra" dataDxfId="11" dataCellStyle="Procentai"/>
    <tableColumn id="1" xr3:uid="{DD3BB5B7-63F6-4333-BCF6-7FC26CA079BC}" name="SP  priemonė - Ilgas lietingas laikotarpis" dataDxfId="10" dataCellStyle="Procentai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Lentelė7" displayName="Lentelė7" ref="A4:D5" totalsRowShown="0" headerRowDxfId="9">
  <autoFilter ref="A4:D5" xr:uid="{00000000-0009-0000-0100-000007000000}"/>
  <tableColumns count="4">
    <tableColumn id="1" xr3:uid="{00000000-0010-0000-0400-000001000000}" name="Eil. Nr." dataDxfId="8">
      <calculatedColumnFormula>ROW()-ROW(Lentelė7[[#Headers],[Eil. Nr.]])</calculatedColumnFormula>
    </tableColumn>
    <tableColumn id="2" xr3:uid="{00000000-0010-0000-0400-000002000000}" name="Priemonė"/>
    <tableColumn id="3" xr3:uid="{00000000-0010-0000-0400-000003000000}" name="Priemonės kodas"/>
    <tableColumn id="4" xr3:uid="{00000000-0010-0000-0400-000004000000}" name="Draudžiamų rizikų koda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13"/>
  <sheetViews>
    <sheetView tabSelected="1" zoomScaleNormal="100" workbookViewId="0">
      <pane xSplit="3" ySplit="9" topLeftCell="D10" activePane="bottomRight" state="frozen"/>
      <selection pane="topRight" activeCell="D1" sqref="D1"/>
      <selection pane="bottomLeft" activeCell="A9" sqref="A9"/>
      <selection pane="bottomRight" activeCell="AJ9" sqref="AJ9"/>
    </sheetView>
  </sheetViews>
  <sheetFormatPr defaultRowHeight="15" outlineLevelCol="2" x14ac:dyDescent="0.25"/>
  <cols>
    <col min="1" max="1" width="7.42578125" bestFit="1" customWidth="1"/>
    <col min="2" max="2" width="10.5703125" bestFit="1" customWidth="1"/>
    <col min="3" max="3" width="15.28515625" bestFit="1" customWidth="1"/>
    <col min="4" max="4" width="11.85546875" customWidth="1"/>
    <col min="5" max="7" width="11.85546875" hidden="1" customWidth="1" outlineLevel="2"/>
    <col min="8" max="8" width="11.85546875" customWidth="1" collapsed="1"/>
    <col min="9" max="12" width="11.85546875" customWidth="1"/>
    <col min="13" max="32" width="11.85546875" hidden="1" customWidth="1" outlineLevel="1"/>
    <col min="33" max="33" width="11.85546875" customWidth="1" collapsed="1"/>
    <col min="34" max="38" width="11.85546875" customWidth="1"/>
  </cols>
  <sheetData>
    <row r="1" spans="1:38" x14ac:dyDescent="0.25">
      <c r="L1" s="22"/>
    </row>
    <row r="2" spans="1:38" hidden="1" x14ac:dyDescent="0.25">
      <c r="C2" t="s">
        <v>144</v>
      </c>
      <c r="L2" s="22"/>
    </row>
    <row r="3" spans="1:38" hidden="1" x14ac:dyDescent="0.25">
      <c r="C3" s="18">
        <v>2025</v>
      </c>
      <c r="F3" s="10"/>
      <c r="J3" s="10"/>
      <c r="K3" s="10"/>
      <c r="L3" s="22"/>
    </row>
    <row r="4" spans="1:38" hidden="1" x14ac:dyDescent="0.25">
      <c r="C4" t="s">
        <v>47</v>
      </c>
      <c r="L4" s="22"/>
    </row>
    <row r="5" spans="1:38" hidden="1" x14ac:dyDescent="0.25">
      <c r="C5" s="20" t="s">
        <v>45</v>
      </c>
      <c r="L5" s="22"/>
    </row>
    <row r="6" spans="1:38" hidden="1" x14ac:dyDescent="0.25">
      <c r="L6" s="22"/>
      <c r="AG6" s="32"/>
      <c r="AH6" s="32"/>
    </row>
    <row r="7" spans="1:38" s="24" customFormat="1" x14ac:dyDescent="0.25">
      <c r="C7" s="29" t="s">
        <v>0</v>
      </c>
      <c r="D7" s="29">
        <f>SUM(Draudimas[Apdraustas plotas, ha ])</f>
        <v>0</v>
      </c>
      <c r="E7" s="29">
        <f>SUM(Draudimas[Draudžiamų rizikų kodas])</f>
        <v>0</v>
      </c>
      <c r="F7" s="29">
        <f>SUM(Draudimas[Draudžiamoji augalo ar pasėlio vertė Eur])</f>
        <v>0</v>
      </c>
      <c r="G7" s="29">
        <f>SUM(Draudimas[Vidutinė draudžiamoji pasėlio vertė Eur/ha])</f>
        <v>0</v>
      </c>
      <c r="H7" s="29">
        <f>SUM(Draudimas[NAC priemonė - Rizikų paketas])</f>
        <v>0</v>
      </c>
      <c r="I7" s="29">
        <f>SUM(Draudimas[SP/KPP priemonė - Iššalimas])</f>
        <v>0</v>
      </c>
      <c r="J7" s="29">
        <f>SUM(Draudimas[SP/KPP priemonė - Sausra])</f>
        <v>0</v>
      </c>
      <c r="K7" s="29">
        <f>SUM(Draudimas[SP     priemonė - Ilgas lietingas laikotarpis])</f>
        <v>0</v>
      </c>
      <c r="L7" s="29">
        <f>SUM(Draudimas[Iš viso])</f>
        <v>0</v>
      </c>
      <c r="AG7" s="29">
        <f>SUM(Draudimas[NAC priemonė - Rizikų paketas (p)])</f>
        <v>0</v>
      </c>
      <c r="AH7" s="29">
        <f>SUM(Draudimas[SP/KPP priemonė - Iššalimas (p)])</f>
        <v>0</v>
      </c>
      <c r="AI7" s="29">
        <f>SUM(Draudimas[SP/KPP priemonė - Sausra (p)])</f>
        <v>0</v>
      </c>
      <c r="AJ7" s="29">
        <f>SUM(Draudimas[SP    priemonė - Ilgas lietingas laikotarpis (p)])</f>
        <v>0</v>
      </c>
      <c r="AK7" s="43">
        <f>SUM(Draudimas[Iš viso (p)])</f>
        <v>0</v>
      </c>
      <c r="AL7" s="30" t="str">
        <f>IFERROR(ROUND(AK7/L7,4),"-")</f>
        <v>-</v>
      </c>
    </row>
    <row r="8" spans="1:38" ht="27.6" customHeight="1" x14ac:dyDescent="0.25">
      <c r="A8" s="5"/>
      <c r="B8" s="5"/>
      <c r="C8" s="5"/>
      <c r="D8" s="5"/>
      <c r="E8" s="49" t="s">
        <v>118</v>
      </c>
      <c r="F8" s="49"/>
      <c r="G8" s="50"/>
      <c r="H8" s="47" t="s">
        <v>124</v>
      </c>
      <c r="I8" s="48"/>
      <c r="J8" s="48"/>
      <c r="K8" s="48"/>
      <c r="L8" s="51"/>
      <c r="M8" s="48" t="s">
        <v>51</v>
      </c>
      <c r="N8" s="48"/>
      <c r="O8" s="48"/>
      <c r="P8" s="48"/>
      <c r="Q8" s="48"/>
      <c r="R8" s="47" t="s">
        <v>145</v>
      </c>
      <c r="S8" s="48"/>
      <c r="T8" s="48"/>
      <c r="U8" s="48"/>
      <c r="V8" s="51"/>
      <c r="W8" s="47" t="s">
        <v>46</v>
      </c>
      <c r="X8" s="48"/>
      <c r="Y8" s="48"/>
      <c r="Z8" s="48"/>
      <c r="AA8" s="51"/>
      <c r="AB8" s="52" t="s">
        <v>48</v>
      </c>
      <c r="AC8" s="53"/>
      <c r="AD8" s="53"/>
      <c r="AE8" s="53"/>
      <c r="AF8" s="54"/>
      <c r="AG8" s="47" t="s">
        <v>50</v>
      </c>
      <c r="AH8" s="48"/>
      <c r="AI8" s="48"/>
      <c r="AJ8" s="48"/>
      <c r="AK8" s="48"/>
      <c r="AL8" s="5"/>
    </row>
    <row r="9" spans="1:38" ht="70.5" customHeight="1" x14ac:dyDescent="0.25">
      <c r="A9" s="3" t="s">
        <v>17</v>
      </c>
      <c r="B9" s="3" t="s">
        <v>44</v>
      </c>
      <c r="C9" s="3" t="s">
        <v>1</v>
      </c>
      <c r="D9" s="3" t="s">
        <v>18</v>
      </c>
      <c r="E9" s="19" t="s">
        <v>129</v>
      </c>
      <c r="F9" s="19" t="s">
        <v>117</v>
      </c>
      <c r="G9" s="19" t="s">
        <v>43</v>
      </c>
      <c r="H9" s="39" t="s">
        <v>116</v>
      </c>
      <c r="I9" s="40" t="s">
        <v>148</v>
      </c>
      <c r="J9" s="41" t="s">
        <v>149</v>
      </c>
      <c r="K9" s="33" t="s">
        <v>157</v>
      </c>
      <c r="L9" s="3" t="s">
        <v>0</v>
      </c>
      <c r="M9" s="39" t="s">
        <v>120</v>
      </c>
      <c r="N9" s="40" t="s">
        <v>121</v>
      </c>
      <c r="O9" s="41" t="s">
        <v>122</v>
      </c>
      <c r="P9" s="33" t="s">
        <v>154</v>
      </c>
      <c r="Q9" s="3" t="s">
        <v>123</v>
      </c>
      <c r="R9" s="39" t="s">
        <v>130</v>
      </c>
      <c r="S9" s="40" t="s">
        <v>131</v>
      </c>
      <c r="T9" s="41" t="s">
        <v>132</v>
      </c>
      <c r="U9" s="33" t="s">
        <v>153</v>
      </c>
      <c r="V9" s="6" t="s">
        <v>133</v>
      </c>
      <c r="W9" s="39" t="s">
        <v>134</v>
      </c>
      <c r="X9" s="40" t="s">
        <v>135</v>
      </c>
      <c r="Y9" s="41" t="s">
        <v>136</v>
      </c>
      <c r="Z9" s="33" t="s">
        <v>155</v>
      </c>
      <c r="AA9" s="6" t="s">
        <v>137</v>
      </c>
      <c r="AB9" s="39" t="s">
        <v>138</v>
      </c>
      <c r="AC9" s="40" t="s">
        <v>139</v>
      </c>
      <c r="AD9" s="41" t="s">
        <v>140</v>
      </c>
      <c r="AE9" s="33" t="s">
        <v>156</v>
      </c>
      <c r="AF9" s="6" t="s">
        <v>141</v>
      </c>
      <c r="AG9" s="39" t="s">
        <v>142</v>
      </c>
      <c r="AH9" s="40" t="s">
        <v>150</v>
      </c>
      <c r="AI9" s="41" t="s">
        <v>151</v>
      </c>
      <c r="AJ9" s="33" t="s">
        <v>158</v>
      </c>
      <c r="AK9" s="6" t="s">
        <v>143</v>
      </c>
      <c r="AL9" s="3" t="s">
        <v>49</v>
      </c>
    </row>
    <row r="10" spans="1:38" s="24" customFormat="1" x14ac:dyDescent="0.25">
      <c r="A10" s="21"/>
      <c r="B10" s="24" t="str">
        <f t="shared" ref="B10:B15" si="0">$C$5</f>
        <v>ID001</v>
      </c>
      <c r="C10" s="2"/>
      <c r="D10" s="26"/>
      <c r="E10" s="25"/>
      <c r="F10" s="26"/>
      <c r="H10" s="26"/>
      <c r="I10" s="26"/>
      <c r="J10" s="26"/>
      <c r="K10" s="26"/>
      <c r="L10" s="42">
        <f>SUM(Draudimas[[#This Row],[NAC priemonė - Rizikų paketas]:[SP     priemonė - Ilgas lietingas laikotarpis]])</f>
        <v>0</v>
      </c>
      <c r="M10" s="31" t="str" cm="1">
        <f t="array" ref="M10">IFERROR(Draudimas[[#This Row],[NAC priemonė - Rizikų paketas]]/Draudimas[[#This Row],[Apdraustas plotas, ha ]:[Apdraustas plotas, ha ]],"-")</f>
        <v>-</v>
      </c>
      <c r="N10" s="31" t="str" cm="1">
        <f t="array" ref="N10">IFERROR(Draudimas[[#This Row],[SP/KPP priemonė - Iššalimas]]/Draudimas[[#This Row],[Apdraustas plotas, ha ]:[Apdraustas plotas, ha ]],"-")</f>
        <v>-</v>
      </c>
      <c r="O10" s="31" t="str" cm="1">
        <f t="array" ref="O10">IFERROR(Draudimas[[#This Row],[SP/KPP priemonė - Sausra]]/Draudimas[[#This Row],[Apdraustas plotas, ha ]:[Apdraustas plotas, ha ]],"-")</f>
        <v>-</v>
      </c>
      <c r="P10" s="31" t="str" cm="1">
        <f t="array" ref="P10">IFERROR(Draudimas[[#This Row],[SP     priemonė - Ilgas lietingas laikotarpis]]/Draudimas[[#This Row],[Apdraustas plotas, ha ]:[Apdraustas plotas, ha ]],"-")</f>
        <v>-</v>
      </c>
      <c r="Q10" s="31">
        <f>SUM(Draudimas[[#This Row],[NAC priemonė - Rizikų paketas (f)]:[SP/KPP priemonė - Ilgas lietingas laikotarpis (f)]])</f>
        <v>0</v>
      </c>
      <c r="R10" s="31" t="str" cm="1">
        <f t="array" ref="R10">IFERROR(VLOOKUP(Draudimas[[#This Row],[Pasėlis]:[Pasėlis]],Kainos[[Augalai ir pasėliai]:[Iš viso]],3,FALSE),"-")</f>
        <v>-</v>
      </c>
      <c r="S10" s="31" t="str" cm="1">
        <f t="array" ref="S10">IFERROR(VLOOKUP(Draudimas[[#This Row],[Pasėlis]:[Pasėlis]],Kainos[[Augalai ir pasėliai]:[Iš viso]],4,FALSE),"-")</f>
        <v>-</v>
      </c>
      <c r="T10" s="31" t="str" cm="1">
        <f t="array" ref="T10">IFERROR(VLOOKUP(Draudimas[[#This Row],[Pasėlis]:[Pasėlis]],Kainos[[Augalai ir pasėliai]:[Iš viso]],5,FALSE),"-")</f>
        <v>-</v>
      </c>
      <c r="U10" s="31" t="str" cm="1">
        <f t="array" ref="U10">IFERROR(VLOOKUP(Draudimas[[#This Row],[Pasėlis]:[Pasėlis]],Kainos[[Augalai ir pasėliai]:[Iš viso]],5,FALSE),"-")</f>
        <v>-</v>
      </c>
      <c r="V10" s="31">
        <f>SUM(Draudimas[[#This Row],[NAC priemonė - Rizikų paketas (d)]:[SP/KPP priemonė - Ilgas lietingas laikotarpis (d)]])</f>
        <v>0</v>
      </c>
      <c r="W10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0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0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0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0" s="31">
        <f>SUM(Draudimas[[#This Row],[NAC priemonė - Rizikų paketas (t)]:[SP/KPP priemonė - Ilgas lietingas laikotarpis (t)]])</f>
        <v>0</v>
      </c>
      <c r="AB10" s="31" t="str" cm="1">
        <f t="array" ref="AB10">IFERROR(Draudimas[[#This Row],[Apdraustas plotas, ha ]:[Apdraustas plotas, ha ]] * Draudimas[[#This Row],[NAC priemonė - Rizikų paketas (t)]],"-")</f>
        <v>-</v>
      </c>
      <c r="AC10" s="31" t="str" cm="1">
        <f t="array" ref="AC10">IFERROR(Draudimas[[#This Row],[Apdraustas plotas, ha ]:[Apdraustas plotas, ha ]] * Draudimas[[#This Row],[KPP priemonė - Iššalimas (t)]],"-")</f>
        <v>-</v>
      </c>
      <c r="AD10" s="31" t="str" cm="1">
        <f t="array" ref="AD10">IFERROR(Draudimas[[#This Row],[Apdraustas plotas, ha ]:[Apdraustas plotas, ha ]] * Draudimas[[#This Row],[KPP priemonė - Sausra (t)]],"-")</f>
        <v>-</v>
      </c>
      <c r="AE10" s="31" t="str" cm="1">
        <f t="array" ref="AE10">IFERROR(Draudimas[[#This Row],[Apdraustas plotas, ha ]:[Apdraustas plotas, ha ]] * Draudimas[[#This Row],[SP/KPP priemonė - Ilgas lietingas laikotarpis (t)]],"-")</f>
        <v>-</v>
      </c>
      <c r="AF10" s="31">
        <f>SUM(Draudimas[[#This Row],[NAC priemonė - Rizikų paketas (s)]:[SP/KPP priemonė - Ilgas lietingas laikotarpis (s)]])</f>
        <v>0</v>
      </c>
      <c r="AG10" s="31" t="str">
        <f>IFERROR(ROUNDDOWN(Draudimas[[#This Row],[NAC priemonė - Rizikų paketas (s)]]*'Kompensavimo intensyvumas'!B$5,2),"-")</f>
        <v>-</v>
      </c>
      <c r="AH10" s="31" t="str">
        <f>IFERROR(ROUNDDOWN(Draudimas[[#This Row],[KPP priemonė - Iššalimas (s)]]*'Kompensavimo intensyvumas'!C$5,2),"-")</f>
        <v>-</v>
      </c>
      <c r="AI10" s="31" t="str">
        <f>IFERROR(ROUNDDOWN(Draudimas[[#This Row],[KPP priemonė - Sausra (s)]]*'Kompensavimo intensyvumas'!D$5,2),"-")</f>
        <v>-</v>
      </c>
      <c r="AJ10" s="31" t="str">
        <f>IFERROR(ROUNDDOWN(Draudimas[[#This Row],[SP/KPP priemonė - Ilgas lietingas laikotarpis (s)]]*'Kompensavimo intensyvumas'!E$5,2),"-")</f>
        <v>-</v>
      </c>
      <c r="AK10" s="31">
        <f>SUM(Draudimas[[#This Row],[NAC priemonė - Rizikų paketas (p)]:[SP    priemonė - Ilgas lietingas laikotarpis (p)]])</f>
        <v>0</v>
      </c>
      <c r="AL10" s="28" t="str">
        <f>IFERROR(ROUND(Draudimas[[#This Row],[Iš viso (p)]]/Draudimas[[#This Row],[Iš viso]],4),"-")</f>
        <v>-</v>
      </c>
    </row>
    <row r="11" spans="1:38" x14ac:dyDescent="0.25">
      <c r="A11" s="21"/>
      <c r="B11" s="24" t="str">
        <f t="shared" si="0"/>
        <v>ID001</v>
      </c>
      <c r="C11" s="2"/>
      <c r="D11" s="26"/>
      <c r="E11" s="25"/>
      <c r="F11" s="26"/>
      <c r="G11" s="24"/>
      <c r="H11" s="26"/>
      <c r="I11" s="26"/>
      <c r="J11" s="26"/>
      <c r="K11" s="26"/>
      <c r="L11" s="42">
        <f>SUM(Draudimas[[#This Row],[NAC priemonė - Rizikų paketas]:[SP     priemonė - Ilgas lietingas laikotarpis]])</f>
        <v>0</v>
      </c>
      <c r="M11" s="31" t="str" cm="1">
        <f t="array" ref="M11">IFERROR(Draudimas[[#This Row],[NAC priemonė - Rizikų paketas]]/Draudimas[[#This Row],[Apdraustas plotas, ha ]:[Apdraustas plotas, ha ]],"-")</f>
        <v>-</v>
      </c>
      <c r="N11" s="31" t="str" cm="1">
        <f t="array" ref="N11">IFERROR(Draudimas[[#This Row],[SP/KPP priemonė - Iššalimas]]/Draudimas[[#This Row],[Apdraustas plotas, ha ]:[Apdraustas plotas, ha ]],"-")</f>
        <v>-</v>
      </c>
      <c r="O11" s="31" t="str" cm="1">
        <f t="array" ref="O11">IFERROR(Draudimas[[#This Row],[SP/KPP priemonė - Sausra]]/Draudimas[[#This Row],[Apdraustas plotas, ha ]:[Apdraustas plotas, ha ]],"-")</f>
        <v>-</v>
      </c>
      <c r="P11" s="31" t="str" cm="1">
        <f t="array" ref="P11">IFERROR(Draudimas[[#This Row],[SP     priemonė - Ilgas lietingas laikotarpis]]/Draudimas[[#This Row],[Apdraustas plotas, ha ]:[Apdraustas plotas, ha ]],"-")</f>
        <v>-</v>
      </c>
      <c r="Q11" s="31">
        <f>SUM(Draudimas[[#This Row],[NAC priemonė - Rizikų paketas (f)]:[SP/KPP priemonė - Ilgas lietingas laikotarpis (f)]])</f>
        <v>0</v>
      </c>
      <c r="R11" s="31" t="str" cm="1">
        <f t="array" ref="R11">IFERROR(VLOOKUP(Draudimas[[#This Row],[Pasėlis]:[Pasėlis]],Kainos[[Augalai ir pasėliai]:[Iš viso]],3,FALSE),"-")</f>
        <v>-</v>
      </c>
      <c r="S11" s="31" t="str" cm="1">
        <f t="array" ref="S11">IFERROR(VLOOKUP(Draudimas[[#This Row],[Pasėlis]:[Pasėlis]],Kainos[[Augalai ir pasėliai]:[Iš viso]],4,FALSE),"-")</f>
        <v>-</v>
      </c>
      <c r="T11" s="31" t="str" cm="1">
        <f t="array" ref="T11">IFERROR(VLOOKUP(Draudimas[[#This Row],[Pasėlis]:[Pasėlis]],Kainos[[Augalai ir pasėliai]:[Iš viso]],5,FALSE),"-")</f>
        <v>-</v>
      </c>
      <c r="U11" s="31" t="str" cm="1">
        <f t="array" ref="U11">IFERROR(VLOOKUP(Draudimas[[#This Row],[Pasėlis]:[Pasėlis]],Kainos[[Augalai ir pasėliai]:[Iš viso]],5,FALSE),"-")</f>
        <v>-</v>
      </c>
      <c r="V11" s="31">
        <f>SUM(Draudimas[[#This Row],[NAC priemonė - Rizikų paketas (d)]:[SP/KPP priemonė - Ilgas lietingas laikotarpis (d)]])</f>
        <v>0</v>
      </c>
      <c r="W11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1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1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1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1" s="31">
        <f>SUM(Draudimas[[#This Row],[NAC priemonė - Rizikų paketas (t)]:[SP/KPP priemonė - Ilgas lietingas laikotarpis (t)]])</f>
        <v>0</v>
      </c>
      <c r="AB11" s="31" t="str" cm="1">
        <f t="array" ref="AB11">IFERROR(Draudimas[[#This Row],[Apdraustas plotas, ha ]:[Apdraustas plotas, ha ]] * Draudimas[[#This Row],[NAC priemonė - Rizikų paketas (t)]],"-")</f>
        <v>-</v>
      </c>
      <c r="AC11" s="31" t="str" cm="1">
        <f t="array" ref="AC11">IFERROR(Draudimas[[#This Row],[Apdraustas plotas, ha ]:[Apdraustas plotas, ha ]] * Draudimas[[#This Row],[KPP priemonė - Iššalimas (t)]],"-")</f>
        <v>-</v>
      </c>
      <c r="AD11" s="31" t="str" cm="1">
        <f t="array" ref="AD11">IFERROR(Draudimas[[#This Row],[Apdraustas plotas, ha ]:[Apdraustas plotas, ha ]] * Draudimas[[#This Row],[KPP priemonė - Sausra (t)]],"-")</f>
        <v>-</v>
      </c>
      <c r="AE11" s="31" t="str" cm="1">
        <f t="array" ref="AE11">IFERROR(Draudimas[[#This Row],[Apdraustas plotas, ha ]:[Apdraustas plotas, ha ]] * Draudimas[[#This Row],[SP/KPP priemonė - Ilgas lietingas laikotarpis (t)]],"-")</f>
        <v>-</v>
      </c>
      <c r="AF11" s="31">
        <f>SUM(Draudimas[[#This Row],[NAC priemonė - Rizikų paketas (s)]:[SP/KPP priemonė - Ilgas lietingas laikotarpis (s)]])</f>
        <v>0</v>
      </c>
      <c r="AG11" s="31" t="str">
        <f>IFERROR(ROUNDDOWN(Draudimas[[#This Row],[NAC priemonė - Rizikų paketas (s)]]*'Kompensavimo intensyvumas'!B$5,2),"-")</f>
        <v>-</v>
      </c>
      <c r="AH11" s="31" t="str">
        <f>IFERROR(ROUNDDOWN(Draudimas[[#This Row],[KPP priemonė - Iššalimas (s)]]*'Kompensavimo intensyvumas'!C$5,2),"-")</f>
        <v>-</v>
      </c>
      <c r="AI11" s="31" t="str">
        <f>IFERROR(ROUNDDOWN(Draudimas[[#This Row],[KPP priemonė - Sausra (s)]]*'Kompensavimo intensyvumas'!D$5,2),"-")</f>
        <v>-</v>
      </c>
      <c r="AJ11" s="31" t="str">
        <f>IFERROR(ROUNDDOWN(Draudimas[[#This Row],[SP/KPP priemonė - Ilgas lietingas laikotarpis (s)]]*'Kompensavimo intensyvumas'!E$5,2),"-")</f>
        <v>-</v>
      </c>
      <c r="AK11" s="31">
        <f>SUM(Draudimas[[#This Row],[NAC priemonė - Rizikų paketas (p)]:[SP    priemonė - Ilgas lietingas laikotarpis (p)]])</f>
        <v>0</v>
      </c>
      <c r="AL11" s="28" t="str">
        <f>IFERROR(ROUND(Draudimas[[#This Row],[Iš viso (p)]]/Draudimas[[#This Row],[Iš viso]],4),"-")</f>
        <v>-</v>
      </c>
    </row>
    <row r="12" spans="1:38" x14ac:dyDescent="0.25">
      <c r="A12" s="21"/>
      <c r="B12" s="24" t="str">
        <f t="shared" si="0"/>
        <v>ID001</v>
      </c>
      <c r="C12" s="2"/>
      <c r="D12" s="26"/>
      <c r="E12" s="25"/>
      <c r="F12" s="26"/>
      <c r="G12" s="24"/>
      <c r="H12" s="26"/>
      <c r="I12" s="26"/>
      <c r="J12" s="26"/>
      <c r="K12" s="26"/>
      <c r="L12" s="42">
        <f>SUM(Draudimas[[#This Row],[NAC priemonė - Rizikų paketas]:[SP     priemonė - Ilgas lietingas laikotarpis]])</f>
        <v>0</v>
      </c>
      <c r="M12" s="31" t="str" cm="1">
        <f t="array" ref="M12">IFERROR(Draudimas[[#This Row],[NAC priemonė - Rizikų paketas]]/Draudimas[[#This Row],[Apdraustas plotas, ha ]:[Apdraustas plotas, ha ]],"-")</f>
        <v>-</v>
      </c>
      <c r="N12" s="31" t="str" cm="1">
        <f t="array" ref="N12">IFERROR(Draudimas[[#This Row],[SP/KPP priemonė - Iššalimas]]/Draudimas[[#This Row],[Apdraustas plotas, ha ]:[Apdraustas plotas, ha ]],"-")</f>
        <v>-</v>
      </c>
      <c r="O12" s="31" t="str" cm="1">
        <f t="array" ref="O12">IFERROR(Draudimas[[#This Row],[SP/KPP priemonė - Sausra]]/Draudimas[[#This Row],[Apdraustas plotas, ha ]:[Apdraustas plotas, ha ]],"-")</f>
        <v>-</v>
      </c>
      <c r="P12" s="31" t="str" cm="1">
        <f t="array" ref="P12">IFERROR(Draudimas[[#This Row],[SP     priemonė - Ilgas lietingas laikotarpis]]/Draudimas[[#This Row],[Apdraustas plotas, ha ]:[Apdraustas plotas, ha ]],"-")</f>
        <v>-</v>
      </c>
      <c r="Q12" s="31">
        <f>SUM(Draudimas[[#This Row],[NAC priemonė - Rizikų paketas (f)]:[SP/KPP priemonė - Ilgas lietingas laikotarpis (f)]])</f>
        <v>0</v>
      </c>
      <c r="R12" s="31" t="str" cm="1">
        <f t="array" ref="R12">IFERROR(VLOOKUP(Draudimas[[#This Row],[Pasėlis]:[Pasėlis]],Kainos[[Augalai ir pasėliai]:[Iš viso]],3,FALSE),"-")</f>
        <v>-</v>
      </c>
      <c r="S12" s="31" t="str" cm="1">
        <f t="array" ref="S12">IFERROR(VLOOKUP(Draudimas[[#This Row],[Pasėlis]:[Pasėlis]],Kainos[[Augalai ir pasėliai]:[Iš viso]],4,FALSE),"-")</f>
        <v>-</v>
      </c>
      <c r="T12" s="31" t="str" cm="1">
        <f t="array" ref="T12">IFERROR(VLOOKUP(Draudimas[[#This Row],[Pasėlis]:[Pasėlis]],Kainos[[Augalai ir pasėliai]:[Iš viso]],5,FALSE),"-")</f>
        <v>-</v>
      </c>
      <c r="U12" s="31" t="str" cm="1">
        <f t="array" ref="U12">IFERROR(VLOOKUP(Draudimas[[#This Row],[Pasėlis]:[Pasėlis]],Kainos[[Augalai ir pasėliai]:[Iš viso]],5,FALSE),"-")</f>
        <v>-</v>
      </c>
      <c r="V12" s="31">
        <f>SUM(Draudimas[[#This Row],[NAC priemonė - Rizikų paketas (d)]:[SP/KPP priemonė - Ilgas lietingas laikotarpis (d)]])</f>
        <v>0</v>
      </c>
      <c r="W12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2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2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2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2" s="31">
        <f>SUM(Draudimas[[#This Row],[NAC priemonė - Rizikų paketas (t)]:[SP/KPP priemonė - Ilgas lietingas laikotarpis (t)]])</f>
        <v>0</v>
      </c>
      <c r="AB12" s="31" t="str" cm="1">
        <f t="array" ref="AB12">IFERROR(Draudimas[[#This Row],[Apdraustas plotas, ha ]:[Apdraustas plotas, ha ]] * Draudimas[[#This Row],[NAC priemonė - Rizikų paketas (t)]],"-")</f>
        <v>-</v>
      </c>
      <c r="AC12" s="31" t="str" cm="1">
        <f t="array" ref="AC12">IFERROR(Draudimas[[#This Row],[Apdraustas plotas, ha ]:[Apdraustas plotas, ha ]] * Draudimas[[#This Row],[KPP priemonė - Iššalimas (t)]],"-")</f>
        <v>-</v>
      </c>
      <c r="AD12" s="31" t="str" cm="1">
        <f t="array" ref="AD12">IFERROR(Draudimas[[#This Row],[Apdraustas plotas, ha ]:[Apdraustas plotas, ha ]] * Draudimas[[#This Row],[KPP priemonė - Sausra (t)]],"-")</f>
        <v>-</v>
      </c>
      <c r="AE12" s="31" t="str" cm="1">
        <f t="array" ref="AE12">IFERROR(Draudimas[[#This Row],[Apdraustas plotas, ha ]:[Apdraustas plotas, ha ]] * Draudimas[[#This Row],[SP/KPP priemonė - Ilgas lietingas laikotarpis (t)]],"-")</f>
        <v>-</v>
      </c>
      <c r="AF12" s="31">
        <f>SUM(Draudimas[[#This Row],[NAC priemonė - Rizikų paketas (s)]:[SP/KPP priemonė - Ilgas lietingas laikotarpis (s)]])</f>
        <v>0</v>
      </c>
      <c r="AG12" s="31" t="str">
        <f>IFERROR(ROUNDDOWN(Draudimas[[#This Row],[NAC priemonė - Rizikų paketas (s)]]*'Kompensavimo intensyvumas'!B$5,2),"-")</f>
        <v>-</v>
      </c>
      <c r="AH12" s="31" t="str">
        <f>IFERROR(ROUNDDOWN(Draudimas[[#This Row],[KPP priemonė - Iššalimas (s)]]*'Kompensavimo intensyvumas'!C$5,2),"-")</f>
        <v>-</v>
      </c>
      <c r="AI12" s="31" t="str">
        <f>IFERROR(ROUNDDOWN(Draudimas[[#This Row],[KPP priemonė - Sausra (s)]]*'Kompensavimo intensyvumas'!D$5,2),"-")</f>
        <v>-</v>
      </c>
      <c r="AJ12" s="31" t="str">
        <f>IFERROR(ROUNDDOWN(Draudimas[[#This Row],[SP/KPP priemonė - Ilgas lietingas laikotarpis (s)]]*'Kompensavimo intensyvumas'!E$5,2),"-")</f>
        <v>-</v>
      </c>
      <c r="AK12" s="31">
        <f>SUM(Draudimas[[#This Row],[NAC priemonė - Rizikų paketas (p)]:[SP    priemonė - Ilgas lietingas laikotarpis (p)]])</f>
        <v>0</v>
      </c>
      <c r="AL12" s="28" t="str">
        <f>IFERROR(ROUND(Draudimas[[#This Row],[Iš viso (p)]]/Draudimas[[#This Row],[Iš viso]],4),"-")</f>
        <v>-</v>
      </c>
    </row>
    <row r="13" spans="1:38" x14ac:dyDescent="0.25">
      <c r="A13" s="21"/>
      <c r="B13" s="24" t="str">
        <f t="shared" si="0"/>
        <v>ID001</v>
      </c>
      <c r="C13" s="2"/>
      <c r="D13" s="26"/>
      <c r="E13" s="25"/>
      <c r="F13" s="26"/>
      <c r="G13" s="24"/>
      <c r="H13" s="26"/>
      <c r="I13" s="26"/>
      <c r="J13" s="26"/>
      <c r="K13" s="26"/>
      <c r="L13" s="42">
        <f>SUM(Draudimas[[#This Row],[NAC priemonė - Rizikų paketas]:[SP     priemonė - Ilgas lietingas laikotarpis]])</f>
        <v>0</v>
      </c>
      <c r="M13" s="31" t="str" cm="1">
        <f t="array" ref="M13">IFERROR(Draudimas[[#This Row],[NAC priemonė - Rizikų paketas]]/Draudimas[[#This Row],[Apdraustas plotas, ha ]:[Apdraustas plotas, ha ]],"-")</f>
        <v>-</v>
      </c>
      <c r="N13" s="31" t="str" cm="1">
        <f t="array" ref="N13">IFERROR(Draudimas[[#This Row],[SP/KPP priemonė - Iššalimas]]/Draudimas[[#This Row],[Apdraustas plotas, ha ]:[Apdraustas plotas, ha ]],"-")</f>
        <v>-</v>
      </c>
      <c r="O13" s="31" t="str" cm="1">
        <f t="array" ref="O13">IFERROR(Draudimas[[#This Row],[SP/KPP priemonė - Sausra]]/Draudimas[[#This Row],[Apdraustas plotas, ha ]:[Apdraustas plotas, ha ]],"-")</f>
        <v>-</v>
      </c>
      <c r="P13" s="31" t="str" cm="1">
        <f t="array" ref="P13">IFERROR(Draudimas[[#This Row],[SP     priemonė - Ilgas lietingas laikotarpis]]/Draudimas[[#This Row],[Apdraustas plotas, ha ]:[Apdraustas plotas, ha ]],"-")</f>
        <v>-</v>
      </c>
      <c r="Q13" s="31">
        <f>SUM(Draudimas[[#This Row],[NAC priemonė - Rizikų paketas (f)]:[SP/KPP priemonė - Ilgas lietingas laikotarpis (f)]])</f>
        <v>0</v>
      </c>
      <c r="R13" s="31" t="str" cm="1">
        <f t="array" ref="R13">IFERROR(VLOOKUP(Draudimas[[#This Row],[Pasėlis]:[Pasėlis]],Kainos[[Augalai ir pasėliai]:[Iš viso]],3,FALSE),"-")</f>
        <v>-</v>
      </c>
      <c r="S13" s="31" t="str" cm="1">
        <f t="array" ref="S13">IFERROR(VLOOKUP(Draudimas[[#This Row],[Pasėlis]:[Pasėlis]],Kainos[[Augalai ir pasėliai]:[Iš viso]],4,FALSE),"-")</f>
        <v>-</v>
      </c>
      <c r="T13" s="31" t="str" cm="1">
        <f t="array" ref="T13">IFERROR(VLOOKUP(Draudimas[[#This Row],[Pasėlis]:[Pasėlis]],Kainos[[Augalai ir pasėliai]:[Iš viso]],5,FALSE),"-")</f>
        <v>-</v>
      </c>
      <c r="U13" s="31" t="str" cm="1">
        <f t="array" ref="U13">IFERROR(VLOOKUP(Draudimas[[#This Row],[Pasėlis]:[Pasėlis]],Kainos[[Augalai ir pasėliai]:[Iš viso]],5,FALSE),"-")</f>
        <v>-</v>
      </c>
      <c r="V13" s="31">
        <f>SUM(Draudimas[[#This Row],[NAC priemonė - Rizikų paketas (d)]:[SP/KPP priemonė - Ilgas lietingas laikotarpis (d)]])</f>
        <v>0</v>
      </c>
      <c r="W13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3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3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3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3" s="31">
        <f>SUM(Draudimas[[#This Row],[NAC priemonė - Rizikų paketas (t)]:[SP/KPP priemonė - Ilgas lietingas laikotarpis (t)]])</f>
        <v>0</v>
      </c>
      <c r="AB13" s="31" t="str" cm="1">
        <f t="array" ref="AB13">IFERROR(Draudimas[[#This Row],[Apdraustas plotas, ha ]:[Apdraustas plotas, ha ]] * Draudimas[[#This Row],[NAC priemonė - Rizikų paketas (t)]],"-")</f>
        <v>-</v>
      </c>
      <c r="AC13" s="31" t="str" cm="1">
        <f t="array" ref="AC13">IFERROR(Draudimas[[#This Row],[Apdraustas plotas, ha ]:[Apdraustas plotas, ha ]] * Draudimas[[#This Row],[KPP priemonė - Iššalimas (t)]],"-")</f>
        <v>-</v>
      </c>
      <c r="AD13" s="31" t="str" cm="1">
        <f t="array" ref="AD13">IFERROR(Draudimas[[#This Row],[Apdraustas plotas, ha ]:[Apdraustas plotas, ha ]] * Draudimas[[#This Row],[KPP priemonė - Sausra (t)]],"-")</f>
        <v>-</v>
      </c>
      <c r="AE13" s="31" t="str" cm="1">
        <f t="array" ref="AE13">IFERROR(Draudimas[[#This Row],[Apdraustas plotas, ha ]:[Apdraustas plotas, ha ]] * Draudimas[[#This Row],[SP/KPP priemonė - Ilgas lietingas laikotarpis (t)]],"-")</f>
        <v>-</v>
      </c>
      <c r="AF13" s="31">
        <f>SUM(Draudimas[[#This Row],[NAC priemonė - Rizikų paketas (s)]:[SP/KPP priemonė - Ilgas lietingas laikotarpis (s)]])</f>
        <v>0</v>
      </c>
      <c r="AG13" s="31" t="str">
        <f>IFERROR(ROUNDDOWN(Draudimas[[#This Row],[NAC priemonė - Rizikų paketas (s)]]*'Kompensavimo intensyvumas'!B$5,2),"-")</f>
        <v>-</v>
      </c>
      <c r="AH13" s="31" t="str">
        <f>IFERROR(ROUNDDOWN(Draudimas[[#This Row],[KPP priemonė - Iššalimas (s)]]*'Kompensavimo intensyvumas'!C$5,2),"-")</f>
        <v>-</v>
      </c>
      <c r="AI13" s="31" t="str">
        <f>IFERROR(ROUNDDOWN(Draudimas[[#This Row],[KPP priemonė - Sausra (s)]]*'Kompensavimo intensyvumas'!D$5,2),"-")</f>
        <v>-</v>
      </c>
      <c r="AJ13" s="31" t="str">
        <f>IFERROR(ROUNDDOWN(Draudimas[[#This Row],[SP/KPP priemonė - Ilgas lietingas laikotarpis (s)]]*'Kompensavimo intensyvumas'!E$5,2),"-")</f>
        <v>-</v>
      </c>
      <c r="AK13" s="31">
        <f>SUM(Draudimas[[#This Row],[NAC priemonė - Rizikų paketas (p)]:[SP    priemonė - Ilgas lietingas laikotarpis (p)]])</f>
        <v>0</v>
      </c>
      <c r="AL13" s="28" t="str">
        <f>IFERROR(ROUND(Draudimas[[#This Row],[Iš viso (p)]]/Draudimas[[#This Row],[Iš viso]],4),"-")</f>
        <v>-</v>
      </c>
    </row>
    <row r="14" spans="1:38" x14ac:dyDescent="0.25">
      <c r="A14" s="21"/>
      <c r="B14" s="24" t="str">
        <f t="shared" si="0"/>
        <v>ID001</v>
      </c>
      <c r="C14" s="2"/>
      <c r="D14" s="26"/>
      <c r="E14" s="25"/>
      <c r="F14" s="26"/>
      <c r="G14" s="24"/>
      <c r="H14" s="26"/>
      <c r="I14" s="26"/>
      <c r="J14" s="26"/>
      <c r="K14" s="26"/>
      <c r="L14" s="42">
        <f>SUM(Draudimas[[#This Row],[NAC priemonė - Rizikų paketas]:[SP     priemonė - Ilgas lietingas laikotarpis]])</f>
        <v>0</v>
      </c>
      <c r="M14" s="31" t="str">
        <f t="array" ref="M14">IFERROR(Draudimas[[#This Row],[NAC priemonė - Rizikų paketas]]/Draudimas[[#This Row],[Apdraustas plotas, ha ]:[Apdraustas plotas, ha ]],"-")</f>
        <v>-</v>
      </c>
      <c r="N14" s="31" t="str">
        <f t="array" ref="N14">IFERROR(Draudimas[[#This Row],[SP/KPP priemonė - Iššalimas]]/Draudimas[[#This Row],[Apdraustas plotas, ha ]:[Apdraustas plotas, ha ]],"-")</f>
        <v>-</v>
      </c>
      <c r="O14" s="31" t="str">
        <f t="array" ref="O14">IFERROR(Draudimas[[#This Row],[SP/KPP priemonė - Sausra]]/Draudimas[[#This Row],[Apdraustas plotas, ha ]:[Apdraustas plotas, ha ]],"-")</f>
        <v>-</v>
      </c>
      <c r="P14" s="31" t="str">
        <f t="array" ref="P14">IFERROR(Draudimas[[#This Row],[SP     priemonė - Ilgas lietingas laikotarpis]]/Draudimas[[#This Row],[Apdraustas plotas, ha ]:[Apdraustas plotas, ha ]],"-")</f>
        <v>-</v>
      </c>
      <c r="Q14" s="31">
        <f>SUM(Draudimas[[#This Row],[NAC priemonė - Rizikų paketas (f)]:[SP/KPP priemonė - Ilgas lietingas laikotarpis (f)]])</f>
        <v>0</v>
      </c>
      <c r="R14" s="31" t="str" cm="1">
        <f t="array" ref="R14">IFERROR(VLOOKUP(Draudimas[[#This Row],[Pasėlis]:[Pasėlis]],Kainos[[Augalai ir pasėliai]:[Iš viso]],3,FALSE),"-")</f>
        <v>-</v>
      </c>
      <c r="S14" s="31" t="str" cm="1">
        <f t="array" ref="S14">IFERROR(VLOOKUP(Draudimas[[#This Row],[Pasėlis]:[Pasėlis]],Kainos[[Augalai ir pasėliai]:[Iš viso]],4,FALSE),"-")</f>
        <v>-</v>
      </c>
      <c r="T14" s="31" t="str" cm="1">
        <f t="array" ref="T14">IFERROR(VLOOKUP(Draudimas[[#This Row],[Pasėlis]:[Pasėlis]],Kainos[[Augalai ir pasėliai]:[Iš viso]],5,FALSE),"-")</f>
        <v>-</v>
      </c>
      <c r="U14" s="31" t="str" cm="1">
        <f t="array" ref="U14">IFERROR(VLOOKUP(Draudimas[[#This Row],[Pasėlis]:[Pasėlis]],Kainos[[Augalai ir pasėliai]:[Iš viso]],5,FALSE),"-")</f>
        <v>-</v>
      </c>
      <c r="V14" s="31">
        <f>SUM(Draudimas[[#This Row],[NAC priemonė - Rizikų paketas (d)]:[SP/KPP priemonė - Ilgas lietingas laikotarpis (d)]])</f>
        <v>0</v>
      </c>
      <c r="W14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4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4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4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4" s="31">
        <f>SUM(Draudimas[[#This Row],[NAC priemonė - Rizikų paketas (t)]:[SP/KPP priemonė - Ilgas lietingas laikotarpis (t)]])</f>
        <v>0</v>
      </c>
      <c r="AB14" s="31" t="str">
        <f t="array" ref="AB14">IFERROR(Draudimas[[#This Row],[Apdraustas plotas, ha ]:[Apdraustas plotas, ha ]] * Draudimas[[#This Row],[NAC priemonė - Rizikų paketas (t)]],"-")</f>
        <v>-</v>
      </c>
      <c r="AC14" s="31" t="str">
        <f t="array" ref="AC14">IFERROR(Draudimas[[#This Row],[Apdraustas plotas, ha ]:[Apdraustas plotas, ha ]] * Draudimas[[#This Row],[KPP priemonė - Iššalimas (t)]],"-")</f>
        <v>-</v>
      </c>
      <c r="AD14" s="31" t="str">
        <f t="array" ref="AD14">IFERROR(Draudimas[[#This Row],[Apdraustas plotas, ha ]:[Apdraustas plotas, ha ]] * Draudimas[[#This Row],[KPP priemonė - Sausra (t)]],"-")</f>
        <v>-</v>
      </c>
      <c r="AE14" s="31" t="str">
        <f t="array" ref="AE14">IFERROR(Draudimas[[#This Row],[Apdraustas plotas, ha ]:[Apdraustas plotas, ha ]] * Draudimas[[#This Row],[SP/KPP priemonė - Ilgas lietingas laikotarpis (t)]],"-")</f>
        <v>-</v>
      </c>
      <c r="AF14" s="31">
        <f>SUM(Draudimas[[#This Row],[NAC priemonė - Rizikų paketas (s)]:[SP/KPP priemonė - Ilgas lietingas laikotarpis (s)]])</f>
        <v>0</v>
      </c>
      <c r="AG14" s="31" t="str">
        <f>IFERROR(ROUNDDOWN(Draudimas[[#This Row],[NAC priemonė - Rizikų paketas (s)]]*'Kompensavimo intensyvumas'!B$5,2),"-")</f>
        <v>-</v>
      </c>
      <c r="AH14" s="31" t="str">
        <f>IFERROR(ROUNDDOWN(Draudimas[[#This Row],[KPP priemonė - Iššalimas (s)]]*'Kompensavimo intensyvumas'!C$5,2),"-")</f>
        <v>-</v>
      </c>
      <c r="AI14" s="31" t="str">
        <f>IFERROR(ROUNDDOWN(Draudimas[[#This Row],[KPP priemonė - Sausra (s)]]*'Kompensavimo intensyvumas'!D$5,2),"-")</f>
        <v>-</v>
      </c>
      <c r="AJ14" s="31" t="str">
        <f>IFERROR(ROUNDDOWN(Draudimas[[#This Row],[SP/KPP priemonė - Ilgas lietingas laikotarpis (s)]]*'Kompensavimo intensyvumas'!E$5,2),"-")</f>
        <v>-</v>
      </c>
      <c r="AK14" s="31">
        <f>SUM(Draudimas[[#This Row],[NAC priemonė - Rizikų paketas (p)]:[SP    priemonė - Ilgas lietingas laikotarpis (p)]])</f>
        <v>0</v>
      </c>
      <c r="AL14" s="28" t="str">
        <f>IFERROR(ROUND(Draudimas[[#This Row],[Iš viso (p)]]/Draudimas[[#This Row],[Iš viso]],4),"-")</f>
        <v>-</v>
      </c>
    </row>
    <row r="15" spans="1:38" x14ac:dyDescent="0.25">
      <c r="A15" s="21"/>
      <c r="B15" s="24" t="str">
        <f t="shared" si="0"/>
        <v>ID001</v>
      </c>
      <c r="C15" s="2"/>
      <c r="D15" s="26"/>
      <c r="E15" s="25"/>
      <c r="F15" s="26"/>
      <c r="G15" s="24"/>
      <c r="H15" s="26"/>
      <c r="I15" s="26"/>
      <c r="J15" s="26"/>
      <c r="K15" s="26"/>
      <c r="L15" s="42">
        <f>SUM(Draudimas[[#This Row],[NAC priemonė - Rizikų paketas]:[SP     priemonė - Ilgas lietingas laikotarpis]])</f>
        <v>0</v>
      </c>
      <c r="M15" s="31" t="str">
        <f t="array" ref="M15">IFERROR(Draudimas[[#This Row],[NAC priemonė - Rizikų paketas]]/Draudimas[[#This Row],[Apdraustas plotas, ha ]:[Apdraustas plotas, ha ]],"-")</f>
        <v>-</v>
      </c>
      <c r="N15" s="31" t="str">
        <f t="array" ref="N15">IFERROR(Draudimas[[#This Row],[SP/KPP priemonė - Iššalimas]]/Draudimas[[#This Row],[Apdraustas plotas, ha ]:[Apdraustas plotas, ha ]],"-")</f>
        <v>-</v>
      </c>
      <c r="O15" s="31" t="str">
        <f t="array" ref="O15">IFERROR(Draudimas[[#This Row],[SP/KPP priemonė - Sausra]]/Draudimas[[#This Row],[Apdraustas plotas, ha ]:[Apdraustas plotas, ha ]],"-")</f>
        <v>-</v>
      </c>
      <c r="P15" s="31" t="str">
        <f t="array" ref="P15">IFERROR(Draudimas[[#This Row],[SP     priemonė - Ilgas lietingas laikotarpis]]/Draudimas[[#This Row],[Apdraustas plotas, ha ]:[Apdraustas plotas, ha ]],"-")</f>
        <v>-</v>
      </c>
      <c r="Q15" s="31">
        <f>SUM(Draudimas[[#This Row],[NAC priemonė - Rizikų paketas (f)]:[SP/KPP priemonė - Ilgas lietingas laikotarpis (f)]])</f>
        <v>0</v>
      </c>
      <c r="R15" s="31" t="str" cm="1">
        <f t="array" ref="R15">IFERROR(VLOOKUP(Draudimas[[#This Row],[Pasėlis]:[Pasėlis]],Kainos[[Augalai ir pasėliai]:[Iš viso]],3,FALSE),"-")</f>
        <v>-</v>
      </c>
      <c r="S15" s="31" t="str" cm="1">
        <f t="array" ref="S15">IFERROR(VLOOKUP(Draudimas[[#This Row],[Pasėlis]:[Pasėlis]],Kainos[[Augalai ir pasėliai]:[Iš viso]],4,FALSE),"-")</f>
        <v>-</v>
      </c>
      <c r="T15" s="31" t="str" cm="1">
        <f t="array" ref="T15">IFERROR(VLOOKUP(Draudimas[[#This Row],[Pasėlis]:[Pasėlis]],Kainos[[Augalai ir pasėliai]:[Iš viso]],5,FALSE),"-")</f>
        <v>-</v>
      </c>
      <c r="U15" s="31" t="str" cm="1">
        <f t="array" ref="U15">IFERROR(VLOOKUP(Draudimas[[#This Row],[Pasėlis]:[Pasėlis]],Kainos[[Augalai ir pasėliai]:[Iš viso]],5,FALSE),"-")</f>
        <v>-</v>
      </c>
      <c r="V15" s="31">
        <f>SUM(Draudimas[[#This Row],[NAC priemonė - Rizikų paketas (d)]:[SP/KPP priemonė - Ilgas lietingas laikotarpis (d)]])</f>
        <v>0</v>
      </c>
      <c r="W15" s="31" t="str">
        <f>IF(Draudimas[[#This Row],[NAC priemonė - Rizikų paketas]]=0,"-",IF(Draudimas[[#This Row],[NAC priemonė - Rizikų paketas (f)]]&lt;=Draudimas[[#This Row],[NAC priemonė - Rizikų paketas (d)]],Draudimas[[#This Row],[NAC priemonė - Rizikų paketas (f)]],Draudimas[[#This Row],[NAC priemonė - Rizikų paketas (d)]]))</f>
        <v>-</v>
      </c>
      <c r="X15" s="31" t="str">
        <f>IF(Draudimas[[#This Row],[SP/KPP priemonė - Iššalimas]]=0,"-",IF(Draudimas[[#This Row],[KPP priemonė - Iššalimas (f)]]&lt;=Draudimas[[#This Row],[KPP priemonė - Iššalimas (d)]],Draudimas[[#This Row],[KPP priemonė - Iššalimas (f)]],Draudimas[[#This Row],[KPP priemonė - Iššalimas (d)]]))</f>
        <v>-</v>
      </c>
      <c r="Y15" s="31" t="str">
        <f>IF(Draudimas[[#This Row],[SP/KPP priemonė - Sausra]]=0,"-",IF(Draudimas[[#This Row],[KPP priemonė - Sausra (f)]]&lt;=Draudimas[[#This Row],[KPP priemonė - Sausra (d)]],Draudimas[[#This Row],[KPP priemonė - Sausra (f)]],Draudimas[[#This Row],[KPP priemonė - Sausra (d)]]))</f>
        <v>-</v>
      </c>
      <c r="Z15" s="31" t="str">
        <f>IF(Draudimas[[#This Row],[SP     priemonė - Ilgas lietingas laikotarpis]]=0,"-",IF(Draudimas[[#This Row],[SP/KPP priemonė - Ilgas lietingas laikotarpis (f)]]&lt;=Draudimas[[#This Row],[SP/KPP priemonė - Ilgas lietingas laikotarpis (d)]],Draudimas[[#This Row],[SP/KPP priemonė - Ilgas lietingas laikotarpis (f)]],Draudimas[[#This Row],[SP/KPP priemonė - Ilgas lietingas laikotarpis (d)]]))</f>
        <v>-</v>
      </c>
      <c r="AA15" s="31">
        <f>SUM(Draudimas[[#This Row],[NAC priemonė - Rizikų paketas (t)]:[SP/KPP priemonė - Ilgas lietingas laikotarpis (t)]])</f>
        <v>0</v>
      </c>
      <c r="AB15" s="31" t="str">
        <f t="array" ref="AB15">IFERROR(Draudimas[[#This Row],[Apdraustas plotas, ha ]:[Apdraustas plotas, ha ]] * Draudimas[[#This Row],[NAC priemonė - Rizikų paketas (t)]],"-")</f>
        <v>-</v>
      </c>
      <c r="AC15" s="31" t="str">
        <f t="array" ref="AC15">IFERROR(Draudimas[[#This Row],[Apdraustas plotas, ha ]:[Apdraustas plotas, ha ]] * Draudimas[[#This Row],[KPP priemonė - Iššalimas (t)]],"-")</f>
        <v>-</v>
      </c>
      <c r="AD15" s="31" t="str">
        <f t="array" ref="AD15">IFERROR(Draudimas[[#This Row],[Apdraustas plotas, ha ]:[Apdraustas plotas, ha ]] * Draudimas[[#This Row],[KPP priemonė - Sausra (t)]],"-")</f>
        <v>-</v>
      </c>
      <c r="AE15" s="31" t="str">
        <f t="array" ref="AE15">IFERROR(Draudimas[[#This Row],[Apdraustas plotas, ha ]:[Apdraustas plotas, ha ]] * Draudimas[[#This Row],[SP/KPP priemonė - Ilgas lietingas laikotarpis (t)]],"-")</f>
        <v>-</v>
      </c>
      <c r="AF15" s="31">
        <f>SUM(Draudimas[[#This Row],[NAC priemonė - Rizikų paketas (s)]:[SP/KPP priemonė - Ilgas lietingas laikotarpis (s)]])</f>
        <v>0</v>
      </c>
      <c r="AG15" s="31" t="str">
        <f>IFERROR(ROUNDDOWN(Draudimas[[#This Row],[NAC priemonė - Rizikų paketas (s)]]*'Kompensavimo intensyvumas'!B$5,2),"-")</f>
        <v>-</v>
      </c>
      <c r="AH15" s="31" t="str">
        <f>IFERROR(ROUNDDOWN(Draudimas[[#This Row],[KPP priemonė - Iššalimas (s)]]*'Kompensavimo intensyvumas'!C$5,2),"-")</f>
        <v>-</v>
      </c>
      <c r="AI15" s="31" t="str">
        <f>IFERROR(ROUNDDOWN(Draudimas[[#This Row],[KPP priemonė - Sausra (s)]]*'Kompensavimo intensyvumas'!D$5,2),"-")</f>
        <v>-</v>
      </c>
      <c r="AJ15" s="31" t="str">
        <f>IFERROR(ROUNDDOWN(Draudimas[[#This Row],[SP/KPP priemonė - Ilgas lietingas laikotarpis (s)]]*'Kompensavimo intensyvumas'!E$5,2),"-")</f>
        <v>-</v>
      </c>
      <c r="AK15" s="31">
        <f>SUM(Draudimas[[#This Row],[NAC priemonė - Rizikų paketas (p)]:[SP    priemonė - Ilgas lietingas laikotarpis (p)]])</f>
        <v>0</v>
      </c>
      <c r="AL15" s="28" t="str">
        <f>IFERROR(ROUND(Draudimas[[#This Row],[Iš viso (p)]]/Draudimas[[#This Row],[Iš viso]],4),"-")</f>
        <v>-</v>
      </c>
    </row>
    <row r="16" spans="1:38" x14ac:dyDescent="0.25">
      <c r="A16" s="21"/>
      <c r="B16" s="23"/>
      <c r="C16" s="2"/>
      <c r="D16" s="26"/>
      <c r="E16" s="25"/>
      <c r="F16" s="26"/>
      <c r="H16" s="26"/>
      <c r="I16" s="26"/>
      <c r="J16" s="26"/>
      <c r="K16" s="26"/>
      <c r="AL16" s="27"/>
    </row>
    <row r="17" spans="1:38" x14ac:dyDescent="0.25">
      <c r="A17" s="21"/>
      <c r="B17" s="23"/>
      <c r="C17" s="2"/>
      <c r="D17" s="26"/>
      <c r="E17" s="25"/>
      <c r="F17" s="26"/>
      <c r="H17" s="26"/>
      <c r="I17" s="26"/>
      <c r="J17" s="26"/>
      <c r="K17" s="26"/>
      <c r="AL17" s="27"/>
    </row>
    <row r="18" spans="1:38" x14ac:dyDescent="0.25">
      <c r="A18" s="21"/>
      <c r="B18" s="23"/>
      <c r="C18" s="2"/>
      <c r="D18" s="26"/>
      <c r="E18" s="25"/>
      <c r="F18" s="26"/>
      <c r="H18" s="26"/>
      <c r="I18" s="26"/>
      <c r="J18" s="26"/>
      <c r="K18" s="26"/>
      <c r="AL18" s="27"/>
    </row>
    <row r="19" spans="1:38" x14ac:dyDescent="0.25">
      <c r="A19" s="21"/>
      <c r="B19" s="23"/>
      <c r="C19" s="2"/>
      <c r="D19" s="26"/>
      <c r="E19" s="25"/>
      <c r="F19" s="26"/>
      <c r="H19" s="26"/>
      <c r="I19" s="26"/>
      <c r="J19" s="26"/>
      <c r="K19" s="26"/>
      <c r="AL19" s="27"/>
    </row>
    <row r="20" spans="1:38" x14ac:dyDescent="0.25">
      <c r="A20" s="21"/>
      <c r="B20" s="23"/>
      <c r="C20" s="2"/>
      <c r="D20" s="26"/>
      <c r="E20" s="25"/>
      <c r="F20" s="26"/>
      <c r="H20" s="26"/>
      <c r="I20" s="26"/>
      <c r="J20" s="26"/>
      <c r="K20" s="26"/>
      <c r="AL20" s="27"/>
    </row>
    <row r="21" spans="1:38" x14ac:dyDescent="0.25">
      <c r="A21" s="21"/>
      <c r="B21" s="23"/>
      <c r="C21" s="2"/>
      <c r="D21" s="26"/>
      <c r="E21" s="25"/>
      <c r="F21" s="26"/>
      <c r="H21" s="26"/>
      <c r="I21" s="26"/>
      <c r="J21" s="26"/>
      <c r="K21" s="26"/>
      <c r="AL21" s="27"/>
    </row>
    <row r="22" spans="1:38" x14ac:dyDescent="0.25">
      <c r="A22" s="21"/>
      <c r="B22" s="23"/>
      <c r="C22" s="2"/>
      <c r="D22" s="26"/>
      <c r="E22" s="25"/>
      <c r="F22" s="26"/>
      <c r="H22" s="26"/>
      <c r="I22" s="26"/>
      <c r="J22" s="26"/>
      <c r="K22" s="26"/>
      <c r="AL22" s="27"/>
    </row>
    <row r="23" spans="1:38" x14ac:dyDescent="0.25">
      <c r="A23" s="21"/>
      <c r="B23" s="23"/>
      <c r="C23" s="2"/>
      <c r="D23" s="26"/>
      <c r="E23" s="25"/>
      <c r="F23" s="26"/>
      <c r="H23" s="26"/>
      <c r="I23" s="26"/>
      <c r="J23" s="26"/>
      <c r="K23" s="26"/>
      <c r="AL23" s="27"/>
    </row>
    <row r="24" spans="1:38" x14ac:dyDescent="0.25">
      <c r="A24" s="21"/>
      <c r="B24" s="23"/>
      <c r="C24" s="2"/>
      <c r="D24" s="26"/>
      <c r="E24" s="25"/>
      <c r="F24" s="26"/>
      <c r="H24" s="26"/>
      <c r="I24" s="26"/>
      <c r="J24" s="26"/>
      <c r="K24" s="26"/>
      <c r="AL24" s="27"/>
    </row>
    <row r="25" spans="1:38" x14ac:dyDescent="0.25">
      <c r="A25" s="21"/>
      <c r="B25" s="23"/>
      <c r="C25" s="2"/>
      <c r="D25" s="26"/>
      <c r="E25" s="25"/>
      <c r="F25" s="26"/>
      <c r="H25" s="26"/>
      <c r="I25" s="26"/>
      <c r="J25" s="26"/>
      <c r="K25" s="26"/>
      <c r="AL25" s="27"/>
    </row>
    <row r="26" spans="1:38" x14ac:dyDescent="0.25">
      <c r="A26" s="21"/>
      <c r="B26" s="23"/>
      <c r="C26" s="2"/>
      <c r="D26" s="26"/>
      <c r="E26" s="25"/>
      <c r="F26" s="26"/>
      <c r="H26" s="26"/>
      <c r="I26" s="26"/>
      <c r="J26" s="26"/>
      <c r="K26" s="26"/>
      <c r="AL26" s="27"/>
    </row>
    <row r="27" spans="1:38" x14ac:dyDescent="0.25">
      <c r="A27" s="21"/>
      <c r="B27" s="23"/>
      <c r="C27" s="2"/>
      <c r="D27" s="26"/>
      <c r="E27" s="25"/>
      <c r="F27" s="26"/>
      <c r="H27" s="26"/>
      <c r="I27" s="26"/>
      <c r="J27" s="26"/>
      <c r="K27" s="26"/>
      <c r="AL27" s="27"/>
    </row>
    <row r="28" spans="1:38" x14ac:dyDescent="0.25">
      <c r="A28" s="21"/>
      <c r="B28" s="23"/>
      <c r="C28" s="2"/>
      <c r="D28" s="26"/>
      <c r="E28" s="25"/>
      <c r="F28" s="26"/>
      <c r="H28" s="26"/>
      <c r="I28" s="26"/>
      <c r="J28" s="26"/>
      <c r="K28" s="26"/>
      <c r="AL28" s="27"/>
    </row>
    <row r="29" spans="1:38" x14ac:dyDescent="0.25">
      <c r="A29" s="21"/>
      <c r="B29" s="23"/>
      <c r="C29" s="2"/>
      <c r="D29" s="26"/>
      <c r="E29" s="25"/>
      <c r="F29" s="26"/>
      <c r="H29" s="26"/>
      <c r="I29" s="26"/>
      <c r="J29" s="26"/>
      <c r="K29" s="26"/>
      <c r="AL29" s="27"/>
    </row>
    <row r="30" spans="1:38" x14ac:dyDescent="0.25">
      <c r="A30" s="21"/>
      <c r="B30" s="23"/>
      <c r="C30" s="2"/>
      <c r="D30" s="26"/>
      <c r="E30" s="25"/>
      <c r="F30" s="26"/>
      <c r="H30" s="26"/>
      <c r="I30" s="26"/>
      <c r="J30" s="26"/>
      <c r="K30" s="26"/>
      <c r="AL30" s="27"/>
    </row>
    <row r="31" spans="1:38" x14ac:dyDescent="0.25">
      <c r="A31" s="21"/>
      <c r="B31" s="23"/>
      <c r="C31" s="2"/>
      <c r="D31" s="26"/>
      <c r="E31" s="25"/>
      <c r="F31" s="26"/>
      <c r="H31" s="26"/>
      <c r="I31" s="26"/>
      <c r="J31" s="26"/>
      <c r="K31" s="26"/>
      <c r="AL31" s="27"/>
    </row>
    <row r="32" spans="1:38" x14ac:dyDescent="0.25">
      <c r="A32" s="21"/>
      <c r="B32" s="23"/>
      <c r="C32" s="2"/>
      <c r="D32" s="26"/>
      <c r="E32" s="25"/>
      <c r="F32" s="26"/>
      <c r="H32" s="26"/>
      <c r="I32" s="26"/>
      <c r="J32" s="26"/>
      <c r="K32" s="26"/>
      <c r="AL32" s="27"/>
    </row>
    <row r="33" spans="1:38" x14ac:dyDescent="0.25">
      <c r="A33" s="21"/>
      <c r="B33" s="23"/>
      <c r="C33" s="2"/>
      <c r="D33" s="26"/>
      <c r="E33" s="25"/>
      <c r="F33" s="26"/>
      <c r="H33" s="26"/>
      <c r="I33" s="26"/>
      <c r="J33" s="26"/>
      <c r="K33" s="26"/>
      <c r="AL33" s="27"/>
    </row>
    <row r="34" spans="1:38" x14ac:dyDescent="0.25">
      <c r="A34" s="21"/>
      <c r="B34" s="23"/>
      <c r="C34" s="2"/>
      <c r="D34" s="26"/>
      <c r="E34" s="25"/>
      <c r="F34" s="26"/>
      <c r="H34" s="26"/>
      <c r="I34" s="26"/>
      <c r="J34" s="26"/>
      <c r="K34" s="26"/>
      <c r="AL34" s="27"/>
    </row>
    <row r="35" spans="1:38" x14ac:dyDescent="0.25">
      <c r="A35" s="21"/>
      <c r="B35" s="23"/>
      <c r="C35" s="2"/>
      <c r="D35" s="26"/>
      <c r="E35" s="25"/>
      <c r="F35" s="26"/>
      <c r="H35" s="26"/>
      <c r="I35" s="26"/>
      <c r="J35" s="26"/>
      <c r="K35" s="26"/>
      <c r="AL35" s="27"/>
    </row>
    <row r="36" spans="1:38" x14ac:dyDescent="0.25">
      <c r="A36" s="21"/>
      <c r="B36" s="23"/>
      <c r="C36" s="2"/>
      <c r="D36" s="26"/>
      <c r="E36" s="25"/>
      <c r="F36" s="26"/>
      <c r="H36" s="26"/>
      <c r="I36" s="26"/>
      <c r="J36" s="26"/>
      <c r="K36" s="26"/>
      <c r="AL36" s="27"/>
    </row>
    <row r="37" spans="1:38" x14ac:dyDescent="0.25">
      <c r="A37" s="21"/>
      <c r="B37" s="23"/>
      <c r="C37" s="2"/>
      <c r="D37" s="26"/>
      <c r="E37" s="25"/>
      <c r="F37" s="26"/>
      <c r="H37" s="26"/>
      <c r="I37" s="26"/>
      <c r="J37" s="26"/>
      <c r="K37" s="26"/>
      <c r="AL37" s="27"/>
    </row>
    <row r="38" spans="1:38" x14ac:dyDescent="0.25">
      <c r="A38" s="21"/>
      <c r="B38" s="23"/>
      <c r="C38" s="2"/>
      <c r="D38" s="26"/>
      <c r="E38" s="25"/>
      <c r="F38" s="26"/>
      <c r="H38" s="26"/>
      <c r="I38" s="26"/>
      <c r="J38" s="26"/>
      <c r="K38" s="26"/>
      <c r="AL38" s="27"/>
    </row>
    <row r="39" spans="1:38" x14ac:dyDescent="0.25">
      <c r="A39" s="21"/>
      <c r="B39" s="23"/>
      <c r="C39" s="2"/>
      <c r="D39" s="26"/>
      <c r="E39" s="25"/>
      <c r="F39" s="26"/>
      <c r="H39" s="26"/>
      <c r="I39" s="26"/>
      <c r="J39" s="26"/>
      <c r="K39" s="26"/>
      <c r="AL39" s="27"/>
    </row>
    <row r="40" spans="1:38" x14ac:dyDescent="0.25">
      <c r="A40" s="21"/>
      <c r="B40" s="23"/>
      <c r="C40" s="2"/>
      <c r="D40" s="26"/>
      <c r="E40" s="25"/>
      <c r="F40" s="26"/>
      <c r="H40" s="26"/>
      <c r="I40" s="26"/>
      <c r="J40" s="26"/>
      <c r="K40" s="26"/>
      <c r="AL40" s="27"/>
    </row>
    <row r="41" spans="1:38" x14ac:dyDescent="0.25">
      <c r="A41" s="21"/>
      <c r="B41" s="23"/>
      <c r="C41" s="2"/>
      <c r="D41" s="26"/>
      <c r="E41" s="25"/>
      <c r="F41" s="26"/>
      <c r="H41" s="26"/>
      <c r="I41" s="26"/>
      <c r="J41" s="26"/>
      <c r="K41" s="26"/>
      <c r="AL41" s="27"/>
    </row>
    <row r="42" spans="1:38" x14ac:dyDescent="0.25">
      <c r="A42" s="21"/>
      <c r="B42" s="23"/>
      <c r="C42" s="2"/>
      <c r="D42" s="26"/>
      <c r="E42" s="25"/>
      <c r="F42" s="26"/>
      <c r="H42" s="26"/>
      <c r="I42" s="26"/>
      <c r="J42" s="26"/>
      <c r="K42" s="26"/>
      <c r="AL42" s="27"/>
    </row>
    <row r="43" spans="1:38" x14ac:dyDescent="0.25">
      <c r="A43" s="21"/>
      <c r="B43" s="23"/>
      <c r="C43" s="2"/>
      <c r="D43" s="26"/>
      <c r="E43" s="25"/>
      <c r="F43" s="26"/>
      <c r="H43" s="26"/>
      <c r="I43" s="26"/>
      <c r="J43" s="26"/>
      <c r="K43" s="26"/>
      <c r="AL43" s="27"/>
    </row>
    <row r="44" spans="1:38" x14ac:dyDescent="0.25">
      <c r="A44" s="21"/>
      <c r="B44" s="23"/>
      <c r="C44" s="2"/>
      <c r="D44" s="26"/>
      <c r="E44" s="25"/>
      <c r="F44" s="26"/>
      <c r="H44" s="26"/>
      <c r="I44" s="26"/>
      <c r="J44" s="26"/>
      <c r="K44" s="26"/>
      <c r="AL44" s="27"/>
    </row>
    <row r="45" spans="1:38" x14ac:dyDescent="0.25">
      <c r="A45" s="21"/>
      <c r="B45" s="23"/>
      <c r="C45" s="2"/>
      <c r="D45" s="26"/>
      <c r="E45" s="25"/>
      <c r="F45" s="26"/>
      <c r="H45" s="26"/>
      <c r="I45" s="26"/>
      <c r="J45" s="26"/>
      <c r="K45" s="26"/>
      <c r="AL45" s="27"/>
    </row>
    <row r="46" spans="1:38" x14ac:dyDescent="0.25">
      <c r="A46" s="21"/>
      <c r="B46" s="23"/>
      <c r="C46" s="2"/>
      <c r="D46" s="26"/>
      <c r="E46" s="25"/>
      <c r="F46" s="26"/>
      <c r="H46" s="26"/>
      <c r="I46" s="26"/>
      <c r="J46" s="26"/>
      <c r="K46" s="26"/>
      <c r="AL46" s="27"/>
    </row>
    <row r="47" spans="1:38" x14ac:dyDescent="0.25">
      <c r="A47" s="21"/>
      <c r="B47" s="23"/>
      <c r="C47" s="2"/>
      <c r="D47" s="26"/>
      <c r="E47" s="25"/>
      <c r="F47" s="26"/>
      <c r="H47" s="26"/>
      <c r="I47" s="26"/>
      <c r="J47" s="26"/>
      <c r="K47" s="26"/>
      <c r="AL47" s="27"/>
    </row>
    <row r="48" spans="1:38" x14ac:dyDescent="0.25">
      <c r="A48" s="21"/>
      <c r="B48" s="23"/>
      <c r="C48" s="2"/>
      <c r="D48" s="26"/>
      <c r="E48" s="25"/>
      <c r="F48" s="26"/>
      <c r="H48" s="26"/>
      <c r="I48" s="26"/>
      <c r="J48" s="26"/>
      <c r="K48" s="26"/>
      <c r="AL48" s="27"/>
    </row>
    <row r="49" spans="1:38" x14ac:dyDescent="0.25">
      <c r="A49" s="21"/>
      <c r="B49" s="23"/>
      <c r="C49" s="2"/>
      <c r="D49" s="26"/>
      <c r="E49" s="25"/>
      <c r="F49" s="26"/>
      <c r="H49" s="26"/>
      <c r="I49" s="26"/>
      <c r="J49" s="26"/>
      <c r="K49" s="26"/>
      <c r="AL49" s="27"/>
    </row>
    <row r="50" spans="1:38" x14ac:dyDescent="0.25">
      <c r="A50" s="21"/>
      <c r="B50" s="23"/>
      <c r="C50" s="2"/>
      <c r="D50" s="26"/>
      <c r="E50" s="25"/>
      <c r="F50" s="26"/>
      <c r="H50" s="26"/>
      <c r="I50" s="26"/>
      <c r="J50" s="26"/>
      <c r="K50" s="26"/>
      <c r="AL50" s="27"/>
    </row>
    <row r="51" spans="1:38" x14ac:dyDescent="0.25">
      <c r="A51" s="21"/>
      <c r="B51" s="23"/>
      <c r="C51" s="2"/>
      <c r="D51" s="26"/>
      <c r="E51" s="25"/>
      <c r="F51" s="26"/>
      <c r="H51" s="26"/>
      <c r="I51" s="26"/>
      <c r="J51" s="26"/>
      <c r="K51" s="26"/>
      <c r="AL51" s="27"/>
    </row>
    <row r="52" spans="1:38" x14ac:dyDescent="0.25">
      <c r="A52" s="21"/>
      <c r="B52" s="23"/>
      <c r="C52" s="2"/>
      <c r="D52" s="26"/>
      <c r="E52" s="25"/>
      <c r="F52" s="26"/>
      <c r="H52" s="26"/>
      <c r="I52" s="26"/>
      <c r="J52" s="26"/>
      <c r="K52" s="26"/>
      <c r="AL52" s="27"/>
    </row>
    <row r="53" spans="1:38" x14ac:dyDescent="0.25">
      <c r="A53" s="21"/>
      <c r="B53" s="23"/>
      <c r="C53" s="2"/>
      <c r="D53" s="26"/>
      <c r="E53" s="25"/>
      <c r="F53" s="26"/>
      <c r="H53" s="26"/>
      <c r="I53" s="26"/>
      <c r="J53" s="26"/>
      <c r="K53" s="26"/>
      <c r="AL53" s="27"/>
    </row>
    <row r="54" spans="1:38" x14ac:dyDescent="0.25">
      <c r="A54" s="21"/>
      <c r="B54" s="23"/>
      <c r="C54" s="2"/>
      <c r="D54" s="26"/>
      <c r="E54" s="25"/>
      <c r="F54" s="26"/>
      <c r="H54" s="26"/>
      <c r="I54" s="26"/>
      <c r="J54" s="26"/>
      <c r="K54" s="26"/>
      <c r="AL54" s="27"/>
    </row>
    <row r="55" spans="1:38" x14ac:dyDescent="0.25">
      <c r="A55" s="21"/>
      <c r="B55" s="23"/>
      <c r="C55" s="2"/>
      <c r="D55" s="26"/>
      <c r="E55" s="25"/>
      <c r="F55" s="26"/>
      <c r="H55" s="26"/>
      <c r="I55" s="26"/>
      <c r="J55" s="26"/>
      <c r="K55" s="26"/>
      <c r="AL55" s="27"/>
    </row>
    <row r="56" spans="1:38" x14ac:dyDescent="0.25">
      <c r="A56" s="21"/>
      <c r="B56" s="23"/>
      <c r="C56" s="2"/>
      <c r="D56" s="26"/>
      <c r="E56" s="25"/>
      <c r="F56" s="26"/>
      <c r="H56" s="26"/>
      <c r="I56" s="26"/>
      <c r="J56" s="26"/>
      <c r="K56" s="26"/>
      <c r="AL56" s="27"/>
    </row>
    <row r="57" spans="1:38" x14ac:dyDescent="0.25">
      <c r="A57" s="21"/>
      <c r="B57" s="23"/>
      <c r="C57" s="2"/>
      <c r="D57" s="26"/>
      <c r="E57" s="25"/>
      <c r="F57" s="26"/>
      <c r="H57" s="26"/>
      <c r="I57" s="26"/>
      <c r="J57" s="26"/>
      <c r="K57" s="26"/>
      <c r="AL57" s="27"/>
    </row>
    <row r="58" spans="1:38" x14ac:dyDescent="0.25">
      <c r="A58" s="21"/>
      <c r="B58" s="23"/>
      <c r="C58" s="2"/>
      <c r="D58" s="26"/>
      <c r="E58" s="25"/>
      <c r="F58" s="26"/>
      <c r="H58" s="26"/>
      <c r="I58" s="26"/>
      <c r="J58" s="26"/>
      <c r="K58" s="26"/>
      <c r="AL58" s="27"/>
    </row>
    <row r="59" spans="1:38" x14ac:dyDescent="0.25">
      <c r="A59" s="21"/>
      <c r="B59" s="23"/>
      <c r="C59" s="2"/>
      <c r="D59" s="26"/>
      <c r="E59" s="25"/>
      <c r="F59" s="26"/>
      <c r="H59" s="26"/>
      <c r="I59" s="26"/>
      <c r="J59" s="26"/>
      <c r="K59" s="26"/>
      <c r="AL59" s="27"/>
    </row>
    <row r="60" spans="1:38" x14ac:dyDescent="0.25">
      <c r="A60" s="21"/>
      <c r="B60" s="23"/>
      <c r="C60" s="2"/>
      <c r="D60" s="26"/>
      <c r="E60" s="25"/>
      <c r="F60" s="26"/>
      <c r="H60" s="26"/>
      <c r="I60" s="26"/>
      <c r="J60" s="26"/>
      <c r="K60" s="26"/>
      <c r="AL60" s="27"/>
    </row>
    <row r="61" spans="1:38" x14ac:dyDescent="0.25">
      <c r="A61" s="21"/>
      <c r="B61" s="23"/>
      <c r="C61" s="2"/>
      <c r="D61" s="26"/>
      <c r="E61" s="25"/>
      <c r="F61" s="26"/>
      <c r="H61" s="26"/>
      <c r="I61" s="26"/>
      <c r="J61" s="26"/>
      <c r="K61" s="26"/>
      <c r="AL61" s="27"/>
    </row>
    <row r="62" spans="1:38" x14ac:dyDescent="0.25">
      <c r="A62" s="21"/>
      <c r="B62" s="23"/>
      <c r="C62" s="2"/>
      <c r="D62" s="26"/>
      <c r="E62" s="25"/>
      <c r="F62" s="26"/>
      <c r="H62" s="26"/>
      <c r="I62" s="26"/>
      <c r="J62" s="26"/>
      <c r="K62" s="26"/>
      <c r="AL62" s="27"/>
    </row>
    <row r="63" spans="1:38" x14ac:dyDescent="0.25">
      <c r="A63" s="21"/>
      <c r="B63" s="23"/>
      <c r="C63" s="2"/>
      <c r="D63" s="26"/>
      <c r="E63" s="25"/>
      <c r="F63" s="26"/>
      <c r="H63" s="26"/>
      <c r="I63" s="26"/>
      <c r="J63" s="26"/>
      <c r="K63" s="26"/>
      <c r="AL63" s="27"/>
    </row>
    <row r="64" spans="1:38" x14ac:dyDescent="0.25">
      <c r="A64" s="21"/>
      <c r="B64" s="23"/>
      <c r="C64" s="2"/>
      <c r="D64" s="26"/>
      <c r="E64" s="25"/>
      <c r="F64" s="26"/>
      <c r="H64" s="26"/>
      <c r="I64" s="26"/>
      <c r="J64" s="26"/>
      <c r="K64" s="26"/>
      <c r="AL64" s="27"/>
    </row>
    <row r="65" spans="1:38" x14ac:dyDescent="0.25">
      <c r="A65" s="21"/>
      <c r="B65" s="23"/>
      <c r="C65" s="2"/>
      <c r="D65" s="26"/>
      <c r="E65" s="25"/>
      <c r="F65" s="26"/>
      <c r="H65" s="26"/>
      <c r="I65" s="26"/>
      <c r="J65" s="26"/>
      <c r="K65" s="26"/>
      <c r="AL65" s="27"/>
    </row>
    <row r="66" spans="1:38" x14ac:dyDescent="0.25">
      <c r="A66" s="21"/>
      <c r="B66" s="23"/>
      <c r="C66" s="2"/>
      <c r="D66" s="26"/>
      <c r="E66" s="25"/>
      <c r="F66" s="26"/>
      <c r="H66" s="26"/>
      <c r="I66" s="26"/>
      <c r="J66" s="26"/>
      <c r="K66" s="26"/>
      <c r="AL66" s="27"/>
    </row>
    <row r="67" spans="1:38" x14ac:dyDescent="0.25">
      <c r="A67" s="21"/>
      <c r="B67" s="23"/>
      <c r="C67" s="2"/>
      <c r="D67" s="26"/>
      <c r="E67" s="25"/>
      <c r="F67" s="26"/>
      <c r="H67" s="26"/>
      <c r="I67" s="26"/>
      <c r="J67" s="26"/>
      <c r="K67" s="26"/>
      <c r="AL67" s="27"/>
    </row>
    <row r="68" spans="1:38" x14ac:dyDescent="0.25">
      <c r="A68" s="21"/>
      <c r="B68" s="23"/>
      <c r="C68" s="2"/>
      <c r="D68" s="26"/>
      <c r="E68" s="25"/>
      <c r="F68" s="26"/>
      <c r="H68" s="26"/>
      <c r="I68" s="26"/>
      <c r="J68" s="26"/>
      <c r="K68" s="26"/>
      <c r="AL68" s="27"/>
    </row>
    <row r="69" spans="1:38" x14ac:dyDescent="0.25">
      <c r="A69" s="21"/>
      <c r="B69" s="23"/>
      <c r="C69" s="2"/>
      <c r="D69" s="26"/>
      <c r="E69" s="25"/>
      <c r="F69" s="26"/>
      <c r="H69" s="26"/>
      <c r="I69" s="26"/>
      <c r="J69" s="26"/>
      <c r="K69" s="26"/>
      <c r="AL69" s="27"/>
    </row>
    <row r="70" spans="1:38" x14ac:dyDescent="0.25">
      <c r="A70" s="21"/>
      <c r="B70" s="23"/>
      <c r="C70" s="2"/>
      <c r="D70" s="26"/>
      <c r="E70" s="25"/>
      <c r="F70" s="26"/>
      <c r="H70" s="26"/>
      <c r="I70" s="26"/>
      <c r="J70" s="26"/>
      <c r="K70" s="26"/>
      <c r="AL70" s="27"/>
    </row>
    <row r="71" spans="1:38" x14ac:dyDescent="0.25">
      <c r="A71" s="21"/>
      <c r="B71" s="23"/>
      <c r="C71" s="2"/>
      <c r="D71" s="26"/>
      <c r="E71" s="25"/>
      <c r="F71" s="26"/>
      <c r="H71" s="26"/>
      <c r="I71" s="26"/>
      <c r="J71" s="26"/>
      <c r="K71" s="26"/>
      <c r="AL71" s="27"/>
    </row>
    <row r="72" spans="1:38" x14ac:dyDescent="0.25">
      <c r="A72" s="21"/>
      <c r="B72" s="23"/>
      <c r="C72" s="2"/>
      <c r="D72" s="26"/>
      <c r="E72" s="25"/>
      <c r="F72" s="26"/>
      <c r="H72" s="26"/>
      <c r="I72" s="26"/>
      <c r="J72" s="26"/>
      <c r="K72" s="26"/>
      <c r="AL72" s="27"/>
    </row>
    <row r="73" spans="1:38" x14ac:dyDescent="0.25">
      <c r="A73" s="21"/>
      <c r="B73" s="23"/>
      <c r="C73" s="2"/>
      <c r="D73" s="26"/>
      <c r="E73" s="25"/>
      <c r="F73" s="26"/>
      <c r="H73" s="26"/>
      <c r="I73" s="26"/>
      <c r="J73" s="26"/>
      <c r="K73" s="26"/>
      <c r="AL73" s="27"/>
    </row>
    <row r="74" spans="1:38" x14ac:dyDescent="0.25">
      <c r="A74" s="21"/>
      <c r="B74" s="23"/>
      <c r="C74" s="2"/>
      <c r="D74" s="26"/>
      <c r="E74" s="25"/>
      <c r="F74" s="26"/>
      <c r="H74" s="26"/>
      <c r="I74" s="26"/>
      <c r="J74" s="26"/>
      <c r="K74" s="26"/>
      <c r="AL74" s="27"/>
    </row>
    <row r="75" spans="1:38" x14ac:dyDescent="0.25">
      <c r="A75" s="21"/>
      <c r="B75" s="23"/>
      <c r="C75" s="2"/>
      <c r="D75" s="26"/>
      <c r="E75" s="25"/>
      <c r="F75" s="26"/>
      <c r="H75" s="26"/>
      <c r="I75" s="26"/>
      <c r="J75" s="26"/>
      <c r="K75" s="26"/>
      <c r="AL75" s="27"/>
    </row>
    <row r="76" spans="1:38" x14ac:dyDescent="0.25">
      <c r="A76" s="21"/>
      <c r="B76" s="23"/>
      <c r="C76" s="2"/>
      <c r="D76" s="26"/>
      <c r="E76" s="25"/>
      <c r="F76" s="26"/>
      <c r="H76" s="26"/>
      <c r="I76" s="26"/>
      <c r="J76" s="26"/>
      <c r="K76" s="26"/>
      <c r="AL76" s="27"/>
    </row>
    <row r="77" spans="1:38" x14ac:dyDescent="0.25">
      <c r="A77" s="21"/>
      <c r="B77" s="23"/>
      <c r="C77" s="2"/>
      <c r="D77" s="26"/>
      <c r="E77" s="25"/>
      <c r="F77" s="26"/>
      <c r="H77" s="26"/>
      <c r="I77" s="26"/>
      <c r="J77" s="26"/>
      <c r="K77" s="26"/>
      <c r="AL77" s="27"/>
    </row>
    <row r="78" spans="1:38" x14ac:dyDescent="0.25">
      <c r="A78" s="21"/>
      <c r="B78" s="23"/>
      <c r="C78" s="2"/>
      <c r="D78" s="26"/>
      <c r="E78" s="25"/>
      <c r="F78" s="26"/>
      <c r="H78" s="26"/>
      <c r="I78" s="26"/>
      <c r="J78" s="26"/>
      <c r="K78" s="26"/>
      <c r="AL78" s="27"/>
    </row>
    <row r="79" spans="1:38" x14ac:dyDescent="0.25">
      <c r="A79" s="21"/>
      <c r="B79" s="23"/>
      <c r="C79" s="2"/>
      <c r="D79" s="26"/>
      <c r="E79" s="25"/>
      <c r="F79" s="26"/>
      <c r="H79" s="26"/>
      <c r="I79" s="26"/>
      <c r="J79" s="26"/>
      <c r="K79" s="26"/>
      <c r="AL79" s="27"/>
    </row>
    <row r="80" spans="1:38" x14ac:dyDescent="0.25">
      <c r="A80" s="21"/>
      <c r="B80" s="23"/>
      <c r="C80" s="2"/>
      <c r="D80" s="26"/>
      <c r="E80" s="25"/>
      <c r="F80" s="26"/>
      <c r="H80" s="26"/>
      <c r="I80" s="26"/>
      <c r="J80" s="26"/>
      <c r="K80" s="26"/>
      <c r="AL80" s="27"/>
    </row>
    <row r="81" spans="1:38" x14ac:dyDescent="0.25">
      <c r="A81" s="21"/>
      <c r="B81" s="23"/>
      <c r="C81" s="2"/>
      <c r="D81" s="26"/>
      <c r="E81" s="25"/>
      <c r="F81" s="26"/>
      <c r="H81" s="26"/>
      <c r="I81" s="26"/>
      <c r="J81" s="26"/>
      <c r="K81" s="26"/>
      <c r="AL81" s="27"/>
    </row>
    <row r="82" spans="1:38" x14ac:dyDescent="0.25">
      <c r="A82" s="21"/>
      <c r="B82" s="23"/>
      <c r="C82" s="2"/>
      <c r="D82" s="26"/>
      <c r="E82" s="25"/>
      <c r="F82" s="26"/>
      <c r="H82" s="26"/>
      <c r="I82" s="26"/>
      <c r="J82" s="26"/>
      <c r="K82" s="26"/>
      <c r="AL82" s="27"/>
    </row>
    <row r="83" spans="1:38" x14ac:dyDescent="0.25">
      <c r="A83" s="21"/>
      <c r="B83" s="23"/>
      <c r="C83" s="2"/>
      <c r="D83" s="26"/>
      <c r="E83" s="25"/>
      <c r="F83" s="26"/>
      <c r="H83" s="26"/>
      <c r="I83" s="26"/>
      <c r="J83" s="26"/>
      <c r="K83" s="26"/>
      <c r="AL83" s="27"/>
    </row>
    <row r="84" spans="1:38" x14ac:dyDescent="0.25">
      <c r="A84" s="21"/>
      <c r="B84" s="23"/>
      <c r="C84" s="2"/>
      <c r="D84" s="26"/>
      <c r="E84" s="25"/>
      <c r="F84" s="26"/>
      <c r="H84" s="26"/>
      <c r="I84" s="26"/>
      <c r="J84" s="26"/>
      <c r="K84" s="26"/>
      <c r="AL84" s="27"/>
    </row>
    <row r="85" spans="1:38" x14ac:dyDescent="0.25">
      <c r="A85" s="21"/>
      <c r="B85" s="23"/>
      <c r="C85" s="2"/>
      <c r="D85" s="26"/>
      <c r="E85" s="25"/>
      <c r="F85" s="26"/>
      <c r="H85" s="26"/>
      <c r="I85" s="26"/>
      <c r="J85" s="26"/>
      <c r="K85" s="26"/>
      <c r="AL85" s="27"/>
    </row>
    <row r="86" spans="1:38" x14ac:dyDescent="0.25">
      <c r="A86" s="21"/>
      <c r="B86" s="23"/>
      <c r="C86" s="2"/>
      <c r="D86" s="26"/>
      <c r="E86" s="25"/>
      <c r="F86" s="26"/>
      <c r="H86" s="26"/>
      <c r="I86" s="26"/>
      <c r="J86" s="26"/>
      <c r="K86" s="26"/>
      <c r="AL86" s="27"/>
    </row>
    <row r="87" spans="1:38" x14ac:dyDescent="0.25">
      <c r="A87" s="21"/>
      <c r="B87" s="23"/>
      <c r="C87" s="2"/>
      <c r="D87" s="26"/>
      <c r="E87" s="25"/>
      <c r="F87" s="26"/>
      <c r="H87" s="26"/>
      <c r="I87" s="26"/>
      <c r="J87" s="26"/>
      <c r="K87" s="26"/>
      <c r="AL87" s="27"/>
    </row>
    <row r="88" spans="1:38" x14ac:dyDescent="0.25">
      <c r="A88" s="21"/>
      <c r="B88" s="23"/>
      <c r="C88" s="2"/>
      <c r="D88" s="26"/>
      <c r="E88" s="25"/>
      <c r="F88" s="26"/>
      <c r="H88" s="26"/>
      <c r="I88" s="26"/>
      <c r="J88" s="26"/>
      <c r="K88" s="26"/>
      <c r="AL88" s="27"/>
    </row>
    <row r="89" spans="1:38" x14ac:dyDescent="0.25">
      <c r="A89" s="21"/>
      <c r="B89" s="23"/>
      <c r="C89" s="2"/>
      <c r="D89" s="26"/>
      <c r="E89" s="25"/>
      <c r="F89" s="26"/>
      <c r="H89" s="26"/>
      <c r="I89" s="26"/>
      <c r="J89" s="26"/>
      <c r="K89" s="26"/>
      <c r="AL89" s="27"/>
    </row>
    <row r="90" spans="1:38" x14ac:dyDescent="0.25">
      <c r="A90" s="21"/>
      <c r="B90" s="23"/>
      <c r="C90" s="2"/>
      <c r="D90" s="26"/>
      <c r="E90" s="25"/>
      <c r="F90" s="26"/>
      <c r="H90" s="26"/>
      <c r="I90" s="26"/>
      <c r="J90" s="26"/>
      <c r="K90" s="26"/>
      <c r="AL90" s="27"/>
    </row>
    <row r="91" spans="1:38" x14ac:dyDescent="0.25">
      <c r="A91" s="21"/>
      <c r="B91" s="23"/>
      <c r="C91" s="2"/>
      <c r="D91" s="26"/>
      <c r="E91" s="25"/>
      <c r="F91" s="26"/>
      <c r="H91" s="26"/>
      <c r="I91" s="26"/>
      <c r="J91" s="26"/>
      <c r="K91" s="26"/>
      <c r="AL91" s="27"/>
    </row>
    <row r="92" spans="1:38" x14ac:dyDescent="0.25">
      <c r="A92" s="21"/>
      <c r="B92" s="23"/>
      <c r="C92" s="2"/>
      <c r="D92" s="26"/>
      <c r="E92" s="25"/>
      <c r="F92" s="26"/>
      <c r="H92" s="26"/>
      <c r="I92" s="26"/>
      <c r="J92" s="26"/>
      <c r="K92" s="26"/>
      <c r="AL92" s="27"/>
    </row>
    <row r="93" spans="1:38" x14ac:dyDescent="0.25">
      <c r="A93" s="21"/>
      <c r="B93" s="23"/>
      <c r="C93" s="2"/>
      <c r="D93" s="26"/>
      <c r="E93" s="25"/>
      <c r="F93" s="26"/>
      <c r="H93" s="26"/>
      <c r="I93" s="26"/>
      <c r="J93" s="26"/>
      <c r="K93" s="26"/>
      <c r="AL93" s="27"/>
    </row>
    <row r="94" spans="1:38" x14ac:dyDescent="0.25">
      <c r="A94" s="21"/>
      <c r="B94" s="23"/>
      <c r="C94" s="2"/>
      <c r="D94" s="26"/>
      <c r="E94" s="25"/>
      <c r="F94" s="26"/>
      <c r="H94" s="26"/>
      <c r="I94" s="26"/>
      <c r="J94" s="26"/>
      <c r="K94" s="26"/>
      <c r="AL94" s="27"/>
    </row>
    <row r="95" spans="1:38" x14ac:dyDescent="0.25">
      <c r="A95" s="21"/>
      <c r="B95" s="23"/>
      <c r="C95" s="2"/>
      <c r="D95" s="26"/>
      <c r="E95" s="25"/>
      <c r="F95" s="26"/>
      <c r="H95" s="26"/>
      <c r="I95" s="26"/>
      <c r="J95" s="26"/>
      <c r="K95" s="26"/>
      <c r="AL95" s="27"/>
    </row>
    <row r="96" spans="1:38" x14ac:dyDescent="0.25">
      <c r="A96" s="21"/>
      <c r="B96" s="23"/>
      <c r="C96" s="2"/>
      <c r="D96" s="26"/>
      <c r="E96" s="25"/>
      <c r="F96" s="26"/>
      <c r="H96" s="26"/>
      <c r="I96" s="26"/>
      <c r="J96" s="26"/>
      <c r="K96" s="26"/>
      <c r="AL96" s="27"/>
    </row>
    <row r="97" spans="1:38" x14ac:dyDescent="0.25">
      <c r="A97" s="21"/>
      <c r="B97" s="23"/>
      <c r="C97" s="2"/>
      <c r="D97" s="26"/>
      <c r="E97" s="25"/>
      <c r="F97" s="26"/>
      <c r="H97" s="26"/>
      <c r="I97" s="26"/>
      <c r="J97" s="26"/>
      <c r="K97" s="26"/>
      <c r="AL97" s="27"/>
    </row>
    <row r="98" spans="1:38" x14ac:dyDescent="0.25">
      <c r="A98" s="21"/>
      <c r="B98" s="23"/>
      <c r="C98" s="2"/>
      <c r="D98" s="26"/>
      <c r="E98" s="25"/>
      <c r="F98" s="26"/>
      <c r="H98" s="26"/>
      <c r="I98" s="26"/>
      <c r="J98" s="26"/>
      <c r="K98" s="26"/>
      <c r="AL98" s="27"/>
    </row>
    <row r="99" spans="1:38" x14ac:dyDescent="0.25">
      <c r="A99" s="21"/>
      <c r="B99" s="23"/>
      <c r="C99" s="2"/>
      <c r="D99" s="26"/>
      <c r="E99" s="25"/>
      <c r="F99" s="26"/>
      <c r="H99" s="26"/>
      <c r="I99" s="26"/>
      <c r="J99" s="26"/>
      <c r="K99" s="26"/>
      <c r="AL99" s="27"/>
    </row>
    <row r="100" spans="1:38" x14ac:dyDescent="0.25">
      <c r="A100" s="21"/>
      <c r="B100" s="23"/>
      <c r="C100" s="2"/>
      <c r="D100" s="26"/>
      <c r="E100" s="25"/>
      <c r="F100" s="26"/>
      <c r="H100" s="26"/>
      <c r="I100" s="26"/>
      <c r="J100" s="26"/>
      <c r="K100" s="26"/>
      <c r="AL100" s="27"/>
    </row>
    <row r="101" spans="1:38" x14ac:dyDescent="0.25">
      <c r="A101" s="21"/>
      <c r="B101" s="23"/>
      <c r="C101" s="2"/>
      <c r="D101" s="26"/>
      <c r="E101" s="25"/>
      <c r="F101" s="26"/>
      <c r="H101" s="26"/>
      <c r="I101" s="26"/>
      <c r="J101" s="26"/>
      <c r="K101" s="26"/>
      <c r="AL101" s="27"/>
    </row>
    <row r="102" spans="1:38" x14ac:dyDescent="0.25">
      <c r="A102" s="21"/>
      <c r="B102" s="23"/>
      <c r="C102" s="2"/>
      <c r="D102" s="26"/>
      <c r="E102" s="25"/>
      <c r="F102" s="26"/>
      <c r="H102" s="26"/>
      <c r="I102" s="26"/>
      <c r="J102" s="26"/>
      <c r="K102" s="26"/>
      <c r="AL102" s="27"/>
    </row>
    <row r="103" spans="1:38" x14ac:dyDescent="0.25">
      <c r="A103" s="21"/>
      <c r="B103" s="23"/>
      <c r="C103" s="2"/>
      <c r="D103" s="26"/>
      <c r="E103" s="25"/>
      <c r="F103" s="26"/>
      <c r="H103" s="26"/>
      <c r="I103" s="26"/>
      <c r="J103" s="26"/>
      <c r="K103" s="26"/>
      <c r="AL103" s="27"/>
    </row>
    <row r="104" spans="1:38" x14ac:dyDescent="0.25">
      <c r="A104" s="21"/>
      <c r="B104" s="23"/>
      <c r="C104" s="2"/>
      <c r="D104" s="26"/>
      <c r="E104" s="25"/>
      <c r="F104" s="26"/>
      <c r="H104" s="26"/>
      <c r="I104" s="26"/>
      <c r="J104" s="26"/>
      <c r="K104" s="26"/>
      <c r="AL104" s="27"/>
    </row>
    <row r="105" spans="1:38" x14ac:dyDescent="0.25">
      <c r="A105" s="21"/>
      <c r="B105" s="23"/>
      <c r="C105" s="2"/>
      <c r="D105" s="26"/>
      <c r="E105" s="25"/>
      <c r="F105" s="26"/>
      <c r="H105" s="26"/>
      <c r="I105" s="26"/>
      <c r="J105" s="26"/>
      <c r="K105" s="26"/>
      <c r="AL105" s="27"/>
    </row>
    <row r="106" spans="1:38" x14ac:dyDescent="0.25">
      <c r="A106" s="21"/>
      <c r="B106" s="23"/>
      <c r="C106" s="2"/>
      <c r="D106" s="26"/>
      <c r="E106" s="25"/>
      <c r="F106" s="26"/>
      <c r="H106" s="26"/>
      <c r="I106" s="26"/>
      <c r="J106" s="26"/>
      <c r="K106" s="26"/>
      <c r="AL106" s="27"/>
    </row>
    <row r="107" spans="1:38" x14ac:dyDescent="0.25">
      <c r="A107" s="21"/>
      <c r="B107" s="23"/>
      <c r="C107" s="2"/>
      <c r="D107" s="26"/>
      <c r="E107" s="25"/>
      <c r="F107" s="26"/>
      <c r="H107" s="26"/>
      <c r="I107" s="26"/>
      <c r="J107" s="26"/>
      <c r="K107" s="26"/>
      <c r="AL107" s="27"/>
    </row>
    <row r="108" spans="1:38" x14ac:dyDescent="0.25">
      <c r="A108" s="21"/>
      <c r="B108" s="23"/>
      <c r="C108" s="2"/>
      <c r="D108" s="26"/>
      <c r="E108" s="25"/>
      <c r="F108" s="26"/>
      <c r="H108" s="26"/>
      <c r="I108" s="26"/>
      <c r="J108" s="26"/>
      <c r="K108" s="26"/>
      <c r="AL108" s="27"/>
    </row>
    <row r="109" spans="1:38" x14ac:dyDescent="0.25">
      <c r="A109" s="21"/>
      <c r="B109" s="23"/>
      <c r="C109" s="2"/>
      <c r="D109" s="26"/>
      <c r="E109" s="25"/>
      <c r="F109" s="26"/>
      <c r="H109" s="26"/>
      <c r="I109" s="26"/>
      <c r="J109" s="26"/>
      <c r="K109" s="26"/>
      <c r="AL109" s="27"/>
    </row>
    <row r="110" spans="1:38" x14ac:dyDescent="0.25">
      <c r="A110" s="21"/>
      <c r="B110" s="23"/>
      <c r="C110" s="2"/>
      <c r="D110" s="26"/>
      <c r="E110" s="25"/>
      <c r="F110" s="26"/>
      <c r="H110" s="26"/>
      <c r="I110" s="26"/>
      <c r="J110" s="26"/>
      <c r="K110" s="26"/>
      <c r="AL110" s="27"/>
    </row>
    <row r="111" spans="1:38" x14ac:dyDescent="0.25">
      <c r="A111" s="21"/>
      <c r="B111" s="23"/>
      <c r="C111" s="2"/>
      <c r="D111" s="26"/>
      <c r="E111" s="25"/>
      <c r="F111" s="26"/>
      <c r="H111" s="26"/>
      <c r="I111" s="26"/>
      <c r="J111" s="26"/>
      <c r="K111" s="26"/>
      <c r="AL111" s="27"/>
    </row>
    <row r="112" spans="1:38" x14ac:dyDescent="0.25">
      <c r="A112" s="21"/>
      <c r="B112" s="23"/>
      <c r="C112" s="2"/>
      <c r="D112" s="26"/>
      <c r="E112" s="25"/>
      <c r="F112" s="26"/>
      <c r="H112" s="26"/>
      <c r="I112" s="26"/>
      <c r="J112" s="26"/>
      <c r="K112" s="26"/>
      <c r="AL112" s="27"/>
    </row>
    <row r="113" spans="1:38" x14ac:dyDescent="0.25">
      <c r="A113" s="21"/>
      <c r="B113" s="23"/>
      <c r="C113" s="2"/>
      <c r="D113" s="26"/>
      <c r="E113" s="25"/>
      <c r="F113" s="26"/>
      <c r="H113" s="26"/>
      <c r="I113" s="26"/>
      <c r="J113" s="26"/>
      <c r="K113" s="26"/>
      <c r="AL113" s="27"/>
    </row>
  </sheetData>
  <mergeCells count="7">
    <mergeCell ref="AG8:AK8"/>
    <mergeCell ref="E8:G8"/>
    <mergeCell ref="H8:L8"/>
    <mergeCell ref="M8:Q8"/>
    <mergeCell ref="R8:V8"/>
    <mergeCell ref="W8:AA8"/>
    <mergeCell ref="AB8:AF8"/>
  </mergeCells>
  <conditionalFormatting sqref="A10:A15">
    <cfRule type="expression" dxfId="7" priority="8">
      <formula>IF(MOD(ROW(), 2)&lt;&gt;0,TRUE,FALSE)</formula>
    </cfRule>
    <cfRule type="expression" dxfId="6" priority="9">
      <formula>IF(MOD(ROW(), 2)=0,TRUE,FALSE)</formula>
    </cfRule>
  </conditionalFormatting>
  <conditionalFormatting sqref="C10:C15">
    <cfRule type="expression" dxfId="5" priority="10">
      <formula>C10=0</formula>
    </cfRule>
  </conditionalFormatting>
  <conditionalFormatting sqref="D10:F15">
    <cfRule type="expression" dxfId="4" priority="6">
      <formula>IF(MOD(ROW(), 2)&lt;&gt;0,TRUE,FALSE)</formula>
    </cfRule>
    <cfRule type="expression" dxfId="3" priority="7">
      <formula>IF(MOD(ROW(), 2)=0,TRUE,FALSE)</formula>
    </cfRule>
  </conditionalFormatting>
  <conditionalFormatting sqref="H10:K15">
    <cfRule type="expression" dxfId="2" priority="4">
      <formula>IF(MOD(ROW(), 2)&lt;&gt;0,TRUE,FALSE)</formula>
    </cfRule>
    <cfRule type="expression" dxfId="1" priority="5">
      <formula>IF(MOD(ROW(), 2)=0,TRUE,FALSE)</formula>
    </cfRule>
  </conditionalFormatting>
  <conditionalFormatting sqref="M10:P15">
    <cfRule type="expression" dxfId="0" priority="1">
      <formula>M10&gt;R10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'Įkainiai pagal augalus'!$B$5:$B$92</xm:f>
          </x14:formula1>
          <xm:sqref>C10:C15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s2"/>
  <dimension ref="A2:F17"/>
  <sheetViews>
    <sheetView workbookViewId="0">
      <selection activeCell="F4" sqref="F4"/>
    </sheetView>
  </sheetViews>
  <sheetFormatPr defaultRowHeight="15" x14ac:dyDescent="0.25"/>
  <cols>
    <col min="1" max="1" width="8.140625" customWidth="1"/>
    <col min="2" max="2" width="36.42578125" customWidth="1"/>
    <col min="3" max="5" width="12.85546875" customWidth="1"/>
    <col min="6" max="6" width="12.42578125" customWidth="1"/>
  </cols>
  <sheetData>
    <row r="2" spans="1:6" x14ac:dyDescent="0.25">
      <c r="A2" s="4" t="s">
        <v>146</v>
      </c>
      <c r="D2" s="17">
        <v>2025</v>
      </c>
      <c r="E2" t="s">
        <v>42</v>
      </c>
    </row>
    <row r="4" spans="1:6" ht="51" x14ac:dyDescent="0.25">
      <c r="A4" s="15" t="s">
        <v>17</v>
      </c>
      <c r="B4" s="15" t="s">
        <v>115</v>
      </c>
      <c r="C4" s="36" t="s">
        <v>116</v>
      </c>
      <c r="D4" s="37" t="s">
        <v>148</v>
      </c>
      <c r="E4" s="38" t="s">
        <v>149</v>
      </c>
      <c r="F4" s="33" t="s">
        <v>160</v>
      </c>
    </row>
    <row r="5" spans="1:6" x14ac:dyDescent="0.25">
      <c r="A5" s="14">
        <f>ROW()-ROW(Įkainiai[[#Headers],[Eil. Nr.]])</f>
        <v>1</v>
      </c>
      <c r="B5" s="13" t="s">
        <v>52</v>
      </c>
      <c r="C5" s="35">
        <v>32</v>
      </c>
      <c r="D5" s="35">
        <v>0</v>
      </c>
      <c r="E5" s="35">
        <v>46</v>
      </c>
      <c r="F5" s="35">
        <v>46</v>
      </c>
    </row>
    <row r="6" spans="1:6" x14ac:dyDescent="0.25">
      <c r="A6" s="14">
        <f>ROW()-ROW(Įkainiai[[#Headers],[Eil. Nr.]])</f>
        <v>2</v>
      </c>
      <c r="B6" s="13" t="s">
        <v>53</v>
      </c>
      <c r="C6" s="35">
        <v>24</v>
      </c>
      <c r="D6" s="35">
        <v>0</v>
      </c>
      <c r="E6" s="35">
        <v>0</v>
      </c>
      <c r="F6" s="35">
        <v>0</v>
      </c>
    </row>
    <row r="7" spans="1:6" x14ac:dyDescent="0.25">
      <c r="A7" s="14">
        <f>ROW()-ROW(Įkainiai[[#Headers],[Eil. Nr.]])</f>
        <v>3</v>
      </c>
      <c r="B7" s="13" t="s">
        <v>15</v>
      </c>
      <c r="C7" s="35">
        <v>156</v>
      </c>
      <c r="D7" s="35">
        <v>0</v>
      </c>
      <c r="E7" s="35">
        <v>0</v>
      </c>
      <c r="F7" s="35">
        <v>0</v>
      </c>
    </row>
    <row r="8" spans="1:6" x14ac:dyDescent="0.25">
      <c r="A8" s="14">
        <f>ROW()-ROW(Įkainiai[[#Headers],[Eil. Nr.]])</f>
        <v>4</v>
      </c>
      <c r="B8" s="13" t="s">
        <v>14</v>
      </c>
      <c r="C8" s="35">
        <v>65</v>
      </c>
      <c r="D8" s="35">
        <v>0</v>
      </c>
      <c r="E8" s="35">
        <v>0</v>
      </c>
      <c r="F8" s="35">
        <v>0</v>
      </c>
    </row>
    <row r="9" spans="1:6" x14ac:dyDescent="0.25">
      <c r="A9" s="14">
        <f>ROW()-ROW(Įkainiai[[#Headers],[Eil. Nr.]])</f>
        <v>5</v>
      </c>
      <c r="B9" s="13" t="s">
        <v>55</v>
      </c>
      <c r="C9" s="35">
        <v>202</v>
      </c>
      <c r="D9" s="35">
        <v>0</v>
      </c>
      <c r="E9" s="35">
        <v>0</v>
      </c>
      <c r="F9" s="35">
        <v>0</v>
      </c>
    </row>
    <row r="10" spans="1:6" x14ac:dyDescent="0.25">
      <c r="A10" s="14">
        <f>ROW()-ROW(Įkainiai[[#Headers],[Eil. Nr.]])</f>
        <v>6</v>
      </c>
      <c r="B10" s="13" t="s">
        <v>113</v>
      </c>
      <c r="C10" s="35">
        <v>20</v>
      </c>
      <c r="D10" s="35">
        <v>0</v>
      </c>
      <c r="E10" s="35">
        <v>0</v>
      </c>
      <c r="F10" s="35">
        <v>0</v>
      </c>
    </row>
    <row r="11" spans="1:6" x14ac:dyDescent="0.25">
      <c r="A11" s="14">
        <f>ROW()-ROW(Įkainiai[[#Headers],[Eil. Nr.]])</f>
        <v>7</v>
      </c>
      <c r="B11" s="13" t="s">
        <v>56</v>
      </c>
      <c r="C11" s="35">
        <v>327</v>
      </c>
      <c r="D11" s="35">
        <v>0</v>
      </c>
      <c r="E11" s="35">
        <v>0</v>
      </c>
      <c r="F11" s="35">
        <v>0</v>
      </c>
    </row>
    <row r="12" spans="1:6" x14ac:dyDescent="0.25">
      <c r="A12" s="14">
        <f>ROW()-ROW(Įkainiai[[#Headers],[Eil. Nr.]])</f>
        <v>8</v>
      </c>
      <c r="B12" s="13" t="s">
        <v>57</v>
      </c>
      <c r="C12" s="35">
        <v>31</v>
      </c>
      <c r="D12" s="35">
        <v>0</v>
      </c>
      <c r="E12" s="35">
        <v>35</v>
      </c>
      <c r="F12" s="35">
        <v>35</v>
      </c>
    </row>
    <row r="13" spans="1:6" x14ac:dyDescent="0.25">
      <c r="A13" s="14">
        <f>ROW()-ROW(Įkainiai[[#Headers],[Eil. Nr.]])</f>
        <v>9</v>
      </c>
      <c r="B13" s="13" t="s">
        <v>58</v>
      </c>
      <c r="C13" s="35">
        <v>236</v>
      </c>
      <c r="D13" s="35">
        <v>0</v>
      </c>
      <c r="E13" s="35">
        <v>0</v>
      </c>
      <c r="F13" s="35">
        <v>0</v>
      </c>
    </row>
    <row r="14" spans="1:6" x14ac:dyDescent="0.25">
      <c r="A14" s="14">
        <f>ROW()-ROW(Įkainiai[[#Headers],[Eil. Nr.]])</f>
        <v>10</v>
      </c>
      <c r="B14" s="13" t="s">
        <v>59</v>
      </c>
      <c r="C14" s="35">
        <v>36</v>
      </c>
      <c r="D14" s="35">
        <v>0</v>
      </c>
      <c r="E14" s="35">
        <v>68</v>
      </c>
      <c r="F14" s="35">
        <v>68</v>
      </c>
    </row>
    <row r="15" spans="1:6" x14ac:dyDescent="0.25">
      <c r="A15" s="14">
        <f>ROW()-ROW(Įkainiai[[#Headers],[Eil. Nr.]])</f>
        <v>11</v>
      </c>
      <c r="B15" s="13" t="s">
        <v>60</v>
      </c>
      <c r="C15" s="35">
        <v>28</v>
      </c>
      <c r="D15" s="35">
        <v>0</v>
      </c>
      <c r="E15" s="35">
        <v>46</v>
      </c>
      <c r="F15" s="35">
        <v>46</v>
      </c>
    </row>
    <row r="16" spans="1:6" x14ac:dyDescent="0.25">
      <c r="A16" s="14">
        <f>ROW()-ROW(Įkainiai[[#Headers],[Eil. Nr.]])</f>
        <v>12</v>
      </c>
      <c r="B16" s="13" t="s">
        <v>61</v>
      </c>
      <c r="C16" s="35">
        <v>47</v>
      </c>
      <c r="D16" s="35">
        <v>55</v>
      </c>
      <c r="E16" s="35">
        <v>50</v>
      </c>
      <c r="F16" s="35">
        <v>50</v>
      </c>
    </row>
    <row r="17" spans="1:6" x14ac:dyDescent="0.25">
      <c r="A17" s="14">
        <f>ROW()-ROW(Įkainiai[[#Headers],[Eil. Nr.]])</f>
        <v>13</v>
      </c>
      <c r="B17" s="13" t="s">
        <v>62</v>
      </c>
      <c r="C17" s="35">
        <v>27</v>
      </c>
      <c r="D17" s="35">
        <v>38</v>
      </c>
      <c r="E17" s="35">
        <v>48</v>
      </c>
      <c r="F17" s="35">
        <v>48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/>
  <dimension ref="A2:K93"/>
  <sheetViews>
    <sheetView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4" sqref="G4"/>
    </sheetView>
  </sheetViews>
  <sheetFormatPr defaultRowHeight="15" x14ac:dyDescent="0.25"/>
  <cols>
    <col min="1" max="1" width="7.7109375" customWidth="1"/>
    <col min="2" max="2" width="28.7109375" customWidth="1"/>
    <col min="3" max="3" width="23.28515625" customWidth="1"/>
    <col min="4" max="8" width="11.42578125" customWidth="1"/>
  </cols>
  <sheetData>
    <row r="2" spans="1:11" x14ac:dyDescent="0.25">
      <c r="A2" s="4" t="s">
        <v>147</v>
      </c>
      <c r="B2" s="4"/>
    </row>
    <row r="4" spans="1:11" ht="51" x14ac:dyDescent="0.25">
      <c r="A4" s="44" t="s">
        <v>17</v>
      </c>
      <c r="B4" s="44" t="s">
        <v>119</v>
      </c>
      <c r="C4" s="44" t="s">
        <v>112</v>
      </c>
      <c r="D4" s="39" t="s">
        <v>116</v>
      </c>
      <c r="E4" s="40" t="s">
        <v>148</v>
      </c>
      <c r="F4" s="41" t="s">
        <v>149</v>
      </c>
      <c r="G4" s="45" t="s">
        <v>159</v>
      </c>
      <c r="H4" s="46" t="s">
        <v>0</v>
      </c>
    </row>
    <row r="5" spans="1:11" x14ac:dyDescent="0.25">
      <c r="A5" s="11">
        <f>ROW()-ROW(Kainos[[#Headers],[Eil. Nr.]])</f>
        <v>1</v>
      </c>
      <c r="B5" s="12" t="s">
        <v>107</v>
      </c>
      <c r="C5" s="12" t="s">
        <v>58</v>
      </c>
      <c r="D5" s="8" cm="1">
        <f t="array" ref="D5">VLOOKUP(Kainos[[#This Row],[Augalų grupė]:[Augalų grupė]],Įkainiai[[Augalų ir pasėlių grupė]:[SP/KPP priemonė - Sausra]],2,FALSE)</f>
        <v>236</v>
      </c>
      <c r="E5" s="16" cm="1">
        <f t="array" ref="E5">VLOOKUP(Kainos[[#This Row],[Augalų grupė]:[Augalų grupė]],Įkainiai[[Augalų ir pasėlių grupė]:[SP/KPP priemonė - Sausra]],3,FALSE)</f>
        <v>0</v>
      </c>
      <c r="F5" s="16" cm="1">
        <f t="array" ref="F5">VLOOKUP(Kainos[[#This Row],[Augalų grupė]:[Augalų grupė]],Įkainiai[[Augalų ir pasėlių grupė]:[SP/KPP priemonė - Sausra]],4,FALSE)</f>
        <v>0</v>
      </c>
      <c r="G5" s="16" cm="1">
        <f t="array" ref="G5">VLOOKUP(Kainos[[#This Row],[Augalų grupė]:[Augalų grupė]],Įkainiai[[Augalų ir pasėlių grupė]:[SP       priemonė - Ilgas lietingas laikotarpis]],4,FALSE)</f>
        <v>0</v>
      </c>
      <c r="H5" s="16">
        <f>SUM(Kainos[[#This Row],[NAC priemonė - Rizikų paketas]:[SP  priemonė - Ilgas lietingas laikotarpis]])</f>
        <v>236</v>
      </c>
      <c r="K5" s="9"/>
    </row>
    <row r="6" spans="1:11" ht="30" x14ac:dyDescent="0.25">
      <c r="A6" s="11">
        <f>ROW()-ROW(Kainos[[#Headers],[Eil. Nr.]])</f>
        <v>2</v>
      </c>
      <c r="B6" s="12" t="s">
        <v>25</v>
      </c>
      <c r="C6" s="12" t="s">
        <v>59</v>
      </c>
      <c r="D6" s="8" cm="1">
        <f t="array" ref="D6">VLOOKUP(Kainos[[#This Row],[Augalų grupė]:[Augalų grupė]],Įkainiai[[Augalų ir pasėlių grupė]:[SP/KPP priemonė - Sausra]],2,FALSE)</f>
        <v>36</v>
      </c>
      <c r="E6" s="16" cm="1">
        <f t="array" ref="E6">VLOOKUP(Kainos[[#This Row],[Augalų grupė]:[Augalų grupė]],Įkainiai[[Augalų ir pasėlių grupė]:[SP/KPP priemonė - Sausra]],3,FALSE)</f>
        <v>0</v>
      </c>
      <c r="F6" s="16" cm="1">
        <f t="array" ref="F6">VLOOKUP(Kainos[[#This Row],[Augalų grupė]:[Augalų grupė]],Įkainiai[[Augalų ir pasėlių grupė]:[SP/KPP priemonė - Sausra]],4,FALSE)</f>
        <v>68</v>
      </c>
      <c r="G6" s="16" cm="1">
        <f t="array" ref="G6">VLOOKUP(Kainos[[#This Row],[Augalų grupė]:[Augalų grupė]],Įkainiai[[Augalų ir pasėlių grupė]:[SP       priemonė - Ilgas lietingas laikotarpis]],4,FALSE)</f>
        <v>68</v>
      </c>
      <c r="H6" s="16">
        <f>SUM(Kainos[[#This Row],[NAC priemonė - Rizikų paketas]:[SP  priemonė - Ilgas lietingas laikotarpis]])</f>
        <v>172</v>
      </c>
    </row>
    <row r="7" spans="1:11" ht="30" x14ac:dyDescent="0.25">
      <c r="A7" s="11">
        <f>ROW()-ROW(Kainos[[#Headers],[Eil. Nr.]])</f>
        <v>3</v>
      </c>
      <c r="B7" s="12" t="s">
        <v>28</v>
      </c>
      <c r="C7" s="12" t="s">
        <v>59</v>
      </c>
      <c r="D7" s="8" cm="1">
        <f t="array" ref="D7">VLOOKUP(Kainos[[#This Row],[Augalų grupė]:[Augalų grupė]],Įkainiai[[Augalų ir pasėlių grupė]:[SP/KPP priemonė - Sausra]],2,FALSE)</f>
        <v>36</v>
      </c>
      <c r="E7" s="16" cm="1">
        <f t="array" ref="E7">VLOOKUP(Kainos[[#This Row],[Augalų grupė]:[Augalų grupė]],Įkainiai[[Augalų ir pasėlių grupė]:[SP/KPP priemonė - Sausra]],3,FALSE)</f>
        <v>0</v>
      </c>
      <c r="F7" s="16" cm="1">
        <f t="array" ref="F7">VLOOKUP(Kainos[[#This Row],[Augalų grupė]:[Augalų grupė]],Įkainiai[[Augalų ir pasėlių grupė]:[SP/KPP priemonė - Sausra]],4,FALSE)</f>
        <v>68</v>
      </c>
      <c r="G7" s="16" cm="1">
        <f t="array" ref="G7">VLOOKUP(Kainos[[#This Row],[Augalų grupė]:[Augalų grupė]],Įkainiai[[Augalų ir pasėlių grupė]:[SP       priemonė - Ilgas lietingas laikotarpis]],4,FALSE)</f>
        <v>68</v>
      </c>
      <c r="H7" s="16">
        <f>SUM(Kainos[[#This Row],[NAC priemonė - Rizikų paketas]:[SP  priemonė - Ilgas lietingas laikotarpis]])</f>
        <v>172</v>
      </c>
    </row>
    <row r="8" spans="1:11" x14ac:dyDescent="0.25">
      <c r="A8" s="11">
        <f>ROW()-ROW(Kainos[[#Headers],[Eil. Nr.]])</f>
        <v>4</v>
      </c>
      <c r="B8" s="12" t="s">
        <v>77</v>
      </c>
      <c r="C8" s="12" t="s">
        <v>15</v>
      </c>
      <c r="D8" s="8" cm="1">
        <f t="array" ref="D8">VLOOKUP(Kainos[[#This Row],[Augalų grupė]:[Augalų grupė]],Įkainiai[[Augalų ir pasėlių grupė]:[SP/KPP priemonė - Sausra]],2,FALSE)</f>
        <v>156</v>
      </c>
      <c r="E8" s="16" cm="1">
        <f t="array" ref="E8">VLOOKUP(Kainos[[#This Row],[Augalų grupė]:[Augalų grupė]],Įkainiai[[Augalų ir pasėlių grupė]:[SP/KPP priemonė - Sausra]],3,FALSE)</f>
        <v>0</v>
      </c>
      <c r="F8" s="16" cm="1">
        <f t="array" ref="F8">VLOOKUP(Kainos[[#This Row],[Augalų grupė]:[Augalų grupė]],Įkainiai[[Augalų ir pasėlių grupė]:[SP/KPP priemonė - Sausra]],4,FALSE)</f>
        <v>0</v>
      </c>
      <c r="G8" s="16" cm="1">
        <f t="array" ref="G8">VLOOKUP(Kainos[[#This Row],[Augalų grupė]:[Augalų grupė]],Įkainiai[[Augalų ir pasėlių grupė]:[SP       priemonė - Ilgas lietingas laikotarpis]],4,FALSE)</f>
        <v>0</v>
      </c>
      <c r="H8" s="16">
        <f>SUM(Kainos[[#This Row],[NAC priemonė - Rizikų paketas]:[SP  priemonė - Ilgas lietingas laikotarpis]])</f>
        <v>156</v>
      </c>
    </row>
    <row r="9" spans="1:11" x14ac:dyDescent="0.25">
      <c r="A9" s="11">
        <f>ROW()-ROW(Kainos[[#Headers],[Eil. Nr.]])</f>
        <v>5</v>
      </c>
      <c r="B9" s="12" t="s">
        <v>39</v>
      </c>
      <c r="C9" s="12" t="s">
        <v>58</v>
      </c>
      <c r="D9" s="8" cm="1">
        <f t="array" ref="D9">VLOOKUP(Kainos[[#This Row],[Augalų grupė]:[Augalų grupė]],Įkainiai[[Augalų ir pasėlių grupė]:[SP/KPP priemonė - Sausra]],2,FALSE)</f>
        <v>236</v>
      </c>
      <c r="E9" s="16" cm="1">
        <f t="array" ref="E9">VLOOKUP(Kainos[[#This Row],[Augalų grupė]:[Augalų grupė]],Įkainiai[[Augalų ir pasėlių grupė]:[SP/KPP priemonė - Sausra]],3,FALSE)</f>
        <v>0</v>
      </c>
      <c r="F9" s="16" cm="1">
        <f t="array" ref="F9">VLOOKUP(Kainos[[#This Row],[Augalų grupė]:[Augalų grupė]],Įkainiai[[Augalų ir pasėlių grupė]:[SP/KPP priemonė - Sausra]],4,FALSE)</f>
        <v>0</v>
      </c>
      <c r="G9" s="16" cm="1">
        <f t="array" ref="G9">VLOOKUP(Kainos[[#This Row],[Augalų grupė]:[Augalų grupė]],Įkainiai[[Augalų ir pasėlių grupė]:[SP       priemonė - Ilgas lietingas laikotarpis]],4,FALSE)</f>
        <v>0</v>
      </c>
      <c r="H9" s="16">
        <f>SUM(Kainos[[#This Row],[NAC priemonė - Rizikų paketas]:[SP  priemonė - Ilgas lietingas laikotarpis]])</f>
        <v>236</v>
      </c>
    </row>
    <row r="10" spans="1:11" x14ac:dyDescent="0.25">
      <c r="A10" s="11">
        <f>ROW()-ROW(Kainos[[#Headers],[Eil. Nr.]])</f>
        <v>6</v>
      </c>
      <c r="B10" s="12" t="s">
        <v>70</v>
      </c>
      <c r="C10" s="12" t="s">
        <v>58</v>
      </c>
      <c r="D10" s="8" cm="1">
        <f t="array" ref="D10">VLOOKUP(Kainos[[#This Row],[Augalų grupė]:[Augalų grupė]],Įkainiai[[Augalų ir pasėlių grupė]:[SP/KPP priemonė - Sausra]],2,FALSE)</f>
        <v>236</v>
      </c>
      <c r="E10" s="16" cm="1">
        <f t="array" ref="E10">VLOOKUP(Kainos[[#This Row],[Augalų grupė]:[Augalų grupė]],Įkainiai[[Augalų ir pasėlių grupė]:[SP/KPP priemonė - Sausra]],3,FALSE)</f>
        <v>0</v>
      </c>
      <c r="F10" s="16" cm="1">
        <f t="array" ref="F10">VLOOKUP(Kainos[[#This Row],[Augalų grupė]:[Augalų grupė]],Įkainiai[[Augalų ir pasėlių grupė]:[SP/KPP priemonė - Sausra]],4,FALSE)</f>
        <v>0</v>
      </c>
      <c r="G10" s="16" cm="1">
        <f t="array" ref="G10">VLOOKUP(Kainos[[#This Row],[Augalų grupė]:[Augalų grupė]],Įkainiai[[Augalų ir pasėlių grupė]:[SP       priemonė - Ilgas lietingas laikotarpis]],4,FALSE)</f>
        <v>0</v>
      </c>
      <c r="H10" s="16">
        <f>SUM(Kainos[[#This Row],[NAC priemonė - Rizikų paketas]:[SP  priemonė - Ilgas lietingas laikotarpis]])</f>
        <v>236</v>
      </c>
    </row>
    <row r="11" spans="1:11" x14ac:dyDescent="0.25">
      <c r="A11" s="11">
        <f>ROW()-ROW(Kainos[[#Headers],[Eil. Nr.]])</f>
        <v>7</v>
      </c>
      <c r="B11" s="12" t="s">
        <v>20</v>
      </c>
      <c r="C11" s="12" t="s">
        <v>60</v>
      </c>
      <c r="D11" s="8" cm="1">
        <f t="array" ref="D11">VLOOKUP(Kainos[[#This Row],[Augalų grupė]:[Augalų grupė]],Įkainiai[[Augalų ir pasėlių grupė]:[SP/KPP priemonė - Sausra]],2,FALSE)</f>
        <v>28</v>
      </c>
      <c r="E11" s="16" cm="1">
        <f t="array" ref="E11">VLOOKUP(Kainos[[#This Row],[Augalų grupė]:[Augalų grupė]],Įkainiai[[Augalų ir pasėlių grupė]:[SP/KPP priemonė - Sausra]],3,FALSE)</f>
        <v>0</v>
      </c>
      <c r="F11" s="16" cm="1">
        <f t="array" ref="F11">VLOOKUP(Kainos[[#This Row],[Augalų grupė]:[Augalų grupė]],Įkainiai[[Augalų ir pasėlių grupė]:[SP/KPP priemonė - Sausra]],4,FALSE)</f>
        <v>46</v>
      </c>
      <c r="G11" s="16" cm="1">
        <f t="array" ref="G11">VLOOKUP(Kainos[[#This Row],[Augalų grupė]:[Augalų grupė]],Įkainiai[[Augalų ir pasėlių grupė]:[SP       priemonė - Ilgas lietingas laikotarpis]],4,FALSE)</f>
        <v>46</v>
      </c>
      <c r="H11" s="16">
        <f>SUM(Kainos[[#This Row],[NAC priemonė - Rizikų paketas]:[SP  priemonė - Ilgas lietingas laikotarpis]])</f>
        <v>120</v>
      </c>
    </row>
    <row r="12" spans="1:11" x14ac:dyDescent="0.25">
      <c r="A12" s="11">
        <f>ROW()-ROW(Kainos[[#Headers],[Eil. Nr.]])</f>
        <v>8</v>
      </c>
      <c r="B12" s="12" t="s">
        <v>91</v>
      </c>
      <c r="C12" s="12" t="s">
        <v>55</v>
      </c>
      <c r="D12" s="8" cm="1">
        <f t="array" ref="D12">VLOOKUP(Kainos[[#This Row],[Augalų grupė]:[Augalų grupė]],Įkainiai[[Augalų ir pasėlių grupė]:[SP/KPP priemonė - Sausra]],2,FALSE)</f>
        <v>202</v>
      </c>
      <c r="E12" s="16" cm="1">
        <f t="array" ref="E12">VLOOKUP(Kainos[[#This Row],[Augalų grupė]:[Augalų grupė]],Įkainiai[[Augalų ir pasėlių grupė]:[SP/KPP priemonė - Sausra]],3,FALSE)</f>
        <v>0</v>
      </c>
      <c r="F12" s="16" cm="1">
        <f t="array" ref="F12">VLOOKUP(Kainos[[#This Row],[Augalų grupė]:[Augalų grupė]],Įkainiai[[Augalų ir pasėlių grupė]:[SP/KPP priemonė - Sausra]],4,FALSE)</f>
        <v>0</v>
      </c>
      <c r="G12" s="16" cm="1">
        <f t="array" ref="G12">VLOOKUP(Kainos[[#This Row],[Augalų grupė]:[Augalų grupė]],Įkainiai[[Augalų ir pasėlių grupė]:[SP       priemonė - Ilgas lietingas laikotarpis]],4,FALSE)</f>
        <v>0</v>
      </c>
      <c r="H12" s="16">
        <f>SUM(Kainos[[#This Row],[NAC priemonė - Rizikų paketas]:[SP  priemonė - Ilgas lietingas laikotarpis]])</f>
        <v>202</v>
      </c>
    </row>
    <row r="13" spans="1:11" ht="30" x14ac:dyDescent="0.25">
      <c r="A13" s="11">
        <f>ROW()-ROW(Kainos[[#Headers],[Eil. Nr.]])</f>
        <v>9</v>
      </c>
      <c r="B13" s="12" t="s">
        <v>13</v>
      </c>
      <c r="C13" s="12" t="s">
        <v>59</v>
      </c>
      <c r="D13" s="8" cm="1">
        <f t="array" ref="D13">VLOOKUP(Kainos[[#This Row],[Augalų grupė]:[Augalų grupė]],Įkainiai[[Augalų ir pasėlių grupė]:[SP/KPP priemonė - Sausra]],2,FALSE)</f>
        <v>36</v>
      </c>
      <c r="E13" s="16" cm="1">
        <f t="array" ref="E13">VLOOKUP(Kainos[[#This Row],[Augalų grupė]:[Augalų grupė]],Įkainiai[[Augalų ir pasėlių grupė]:[SP/KPP priemonė - Sausra]],3,FALSE)</f>
        <v>0</v>
      </c>
      <c r="F13" s="16" cm="1">
        <f t="array" ref="F13">VLOOKUP(Kainos[[#This Row],[Augalų grupė]:[Augalų grupė]],Įkainiai[[Augalų ir pasėlių grupė]:[SP/KPP priemonė - Sausra]],4,FALSE)</f>
        <v>68</v>
      </c>
      <c r="G13" s="16" cm="1">
        <f t="array" ref="G13">VLOOKUP(Kainos[[#This Row],[Augalų grupė]:[Augalų grupė]],Įkainiai[[Augalų ir pasėlių grupė]:[SP       priemonė - Ilgas lietingas laikotarpis]],4,FALSE)</f>
        <v>68</v>
      </c>
      <c r="H13" s="16">
        <f>SUM(Kainos[[#This Row],[NAC priemonė - Rizikų paketas]:[SP  priemonė - Ilgas lietingas laikotarpis]])</f>
        <v>172</v>
      </c>
    </row>
    <row r="14" spans="1:11" ht="30" x14ac:dyDescent="0.25">
      <c r="A14" s="11">
        <f>ROW()-ROW(Kainos[[#Headers],[Eil. Nr.]])</f>
        <v>10</v>
      </c>
      <c r="B14" s="12" t="s">
        <v>67</v>
      </c>
      <c r="C14" s="12" t="s">
        <v>53</v>
      </c>
      <c r="D14" s="8" cm="1">
        <f t="array" ref="D14">VLOOKUP(Kainos[[#This Row],[Augalų grupė]:[Augalų grupė]],Įkainiai[[Augalų ir pasėlių grupė]:[SP/KPP priemonė - Sausra]],2,FALSE)</f>
        <v>24</v>
      </c>
      <c r="E14" s="16" cm="1">
        <f t="array" ref="E14">VLOOKUP(Kainos[[#This Row],[Augalų grupė]:[Augalų grupė]],Įkainiai[[Augalų ir pasėlių grupė]:[SP/KPP priemonė - Sausra]],3,FALSE)</f>
        <v>0</v>
      </c>
      <c r="F14" s="16" cm="1">
        <f t="array" ref="F14">VLOOKUP(Kainos[[#This Row],[Augalų grupė]:[Augalų grupė]],Įkainiai[[Augalų ir pasėlių grupė]:[SP/KPP priemonė - Sausra]],4,FALSE)</f>
        <v>0</v>
      </c>
      <c r="G14" s="16" cm="1">
        <f t="array" ref="G14">VLOOKUP(Kainos[[#This Row],[Augalų grupė]:[Augalų grupė]],Įkainiai[[Augalų ir pasėlių grupė]:[SP       priemonė - Ilgas lietingas laikotarpis]],4,FALSE)</f>
        <v>0</v>
      </c>
      <c r="H14" s="16">
        <f>SUM(Kainos[[#This Row],[NAC priemonė - Rizikų paketas]:[SP  priemonė - Ilgas lietingas laikotarpis]])</f>
        <v>24</v>
      </c>
      <c r="K14" s="9"/>
    </row>
    <row r="15" spans="1:11" x14ac:dyDescent="0.25">
      <c r="A15" s="11">
        <f>ROW()-ROW(Kainos[[#Headers],[Eil. Nr.]])</f>
        <v>11</v>
      </c>
      <c r="B15" s="12" t="s">
        <v>32</v>
      </c>
      <c r="C15" s="12" t="s">
        <v>58</v>
      </c>
      <c r="D15" s="8" cm="1">
        <f t="array" ref="D15">VLOOKUP(Kainos[[#This Row],[Augalų grupė]:[Augalų grupė]],Įkainiai[[Augalų ir pasėlių grupė]:[SP/KPP priemonė - Sausra]],2,FALSE)</f>
        <v>236</v>
      </c>
      <c r="E15" s="16" cm="1">
        <f t="array" ref="E15">VLOOKUP(Kainos[[#This Row],[Augalų grupė]:[Augalų grupė]],Įkainiai[[Augalų ir pasėlių grupė]:[SP/KPP priemonė - Sausra]],3,FALSE)</f>
        <v>0</v>
      </c>
      <c r="F15" s="16" cm="1">
        <f t="array" ref="F15">VLOOKUP(Kainos[[#This Row],[Augalų grupė]:[Augalų grupė]],Įkainiai[[Augalų ir pasėlių grupė]:[SP/KPP priemonė - Sausra]],4,FALSE)</f>
        <v>0</v>
      </c>
      <c r="G15" s="16" cm="1">
        <f t="array" ref="G15">VLOOKUP(Kainos[[#This Row],[Augalų grupė]:[Augalų grupė]],Įkainiai[[Augalų ir pasėlių grupė]:[SP       priemonė - Ilgas lietingas laikotarpis]],4,FALSE)</f>
        <v>0</v>
      </c>
      <c r="H15" s="16">
        <f>SUM(Kainos[[#This Row],[NAC priemonė - Rizikų paketas]:[SP  priemonė - Ilgas lietingas laikotarpis]])</f>
        <v>236</v>
      </c>
      <c r="K15" s="9"/>
    </row>
    <row r="16" spans="1:11" x14ac:dyDescent="0.25">
      <c r="A16" s="11">
        <f>ROW()-ROW(Kainos[[#Headers],[Eil. Nr.]])</f>
        <v>12</v>
      </c>
      <c r="B16" s="12" t="s">
        <v>93</v>
      </c>
      <c r="C16" s="12" t="s">
        <v>55</v>
      </c>
      <c r="D16" s="8" cm="1">
        <f t="array" ref="D16">VLOOKUP(Kainos[[#This Row],[Augalų grupė]:[Augalų grupė]],Įkainiai[[Augalų ir pasėlių grupė]:[SP/KPP priemonė - Sausra]],2,FALSE)</f>
        <v>202</v>
      </c>
      <c r="E16" s="16" cm="1">
        <f t="array" ref="E16">VLOOKUP(Kainos[[#This Row],[Augalų grupė]:[Augalų grupė]],Įkainiai[[Augalų ir pasėlių grupė]:[SP/KPP priemonė - Sausra]],3,FALSE)</f>
        <v>0</v>
      </c>
      <c r="F16" s="16" cm="1">
        <f t="array" ref="F16">VLOOKUP(Kainos[[#This Row],[Augalų grupė]:[Augalų grupė]],Įkainiai[[Augalų ir pasėlių grupė]:[SP/KPP priemonė - Sausra]],4,FALSE)</f>
        <v>0</v>
      </c>
      <c r="G16" s="16" cm="1">
        <f t="array" ref="G16">VLOOKUP(Kainos[[#This Row],[Augalų grupė]:[Augalų grupė]],Įkainiai[[Augalų ir pasėlių grupė]:[SP       priemonė - Ilgas lietingas laikotarpis]],4,FALSE)</f>
        <v>0</v>
      </c>
      <c r="H16" s="16">
        <f>SUM(Kainos[[#This Row],[NAC priemonė - Rizikų paketas]:[SP  priemonė - Ilgas lietingas laikotarpis]])</f>
        <v>202</v>
      </c>
      <c r="K16" s="9"/>
    </row>
    <row r="17" spans="1:11" x14ac:dyDescent="0.25">
      <c r="A17" s="11">
        <f>ROW()-ROW(Kainos[[#Headers],[Eil. Nr.]])</f>
        <v>13</v>
      </c>
      <c r="B17" s="12" t="s">
        <v>89</v>
      </c>
      <c r="C17" s="12" t="s">
        <v>55</v>
      </c>
      <c r="D17" s="8" cm="1">
        <f t="array" ref="D17">VLOOKUP(Kainos[[#This Row],[Augalų grupė]:[Augalų grupė]],Įkainiai[[Augalų ir pasėlių grupė]:[SP/KPP priemonė - Sausra]],2,FALSE)</f>
        <v>202</v>
      </c>
      <c r="E17" s="16" cm="1">
        <f t="array" ref="E17">VLOOKUP(Kainos[[#This Row],[Augalų grupė]:[Augalų grupė]],Įkainiai[[Augalų ir pasėlių grupė]:[SP/KPP priemonė - Sausra]],3,FALSE)</f>
        <v>0</v>
      </c>
      <c r="F17" s="16" cm="1">
        <f t="array" ref="F17">VLOOKUP(Kainos[[#This Row],[Augalų grupė]:[Augalų grupė]],Įkainiai[[Augalų ir pasėlių grupė]:[SP/KPP priemonė - Sausra]],4,FALSE)</f>
        <v>0</v>
      </c>
      <c r="G17" s="16" cm="1">
        <f t="array" ref="G17">VLOOKUP(Kainos[[#This Row],[Augalų grupė]:[Augalų grupė]],Įkainiai[[Augalų ir pasėlių grupė]:[SP       priemonė - Ilgas lietingas laikotarpis]],4,FALSE)</f>
        <v>0</v>
      </c>
      <c r="H17" s="16">
        <f>SUM(Kainos[[#This Row],[NAC priemonė - Rizikų paketas]:[SP  priemonė - Ilgas lietingas laikotarpis]])</f>
        <v>202</v>
      </c>
      <c r="K17" s="9"/>
    </row>
    <row r="18" spans="1:11" x14ac:dyDescent="0.25">
      <c r="A18" s="11">
        <f>ROW()-ROW(Kainos[[#Headers],[Eil. Nr.]])</f>
        <v>14</v>
      </c>
      <c r="B18" s="12" t="s">
        <v>15</v>
      </c>
      <c r="C18" s="12" t="s">
        <v>15</v>
      </c>
      <c r="D18" s="8" cm="1">
        <f t="array" ref="D18">VLOOKUP(Kainos[[#This Row],[Augalų grupė]:[Augalų grupė]],Įkainiai[[Augalų ir pasėlių grupė]:[SP/KPP priemonė - Sausra]],2,FALSE)</f>
        <v>156</v>
      </c>
      <c r="E18" s="16" cm="1">
        <f t="array" ref="E18">VLOOKUP(Kainos[[#This Row],[Augalų grupė]:[Augalų grupė]],Įkainiai[[Augalų ir pasėlių grupė]:[SP/KPP priemonė - Sausra]],3,FALSE)</f>
        <v>0</v>
      </c>
      <c r="F18" s="16" cm="1">
        <f t="array" ref="F18">VLOOKUP(Kainos[[#This Row],[Augalų grupė]:[Augalų grupė]],Įkainiai[[Augalų ir pasėlių grupė]:[SP/KPP priemonė - Sausra]],4,FALSE)</f>
        <v>0</v>
      </c>
      <c r="G18" s="16" cm="1">
        <f t="array" ref="G18">VLOOKUP(Kainos[[#This Row],[Augalų grupė]:[Augalų grupė]],Įkainiai[[Augalų ir pasėlių grupė]:[SP       priemonė - Ilgas lietingas laikotarpis]],4,FALSE)</f>
        <v>0</v>
      </c>
      <c r="H18" s="16">
        <f>SUM(Kainos[[#This Row],[NAC priemonė - Rizikų paketas]:[SP  priemonė - Ilgas lietingas laikotarpis]])</f>
        <v>156</v>
      </c>
      <c r="K18" s="9"/>
    </row>
    <row r="19" spans="1:11" x14ac:dyDescent="0.25">
      <c r="A19" s="11">
        <f>ROW()-ROW(Kainos[[#Headers],[Eil. Nr.]])</f>
        <v>15</v>
      </c>
      <c r="B19" s="12" t="s">
        <v>79</v>
      </c>
      <c r="C19" s="12" t="s">
        <v>15</v>
      </c>
      <c r="D19" s="8" cm="1">
        <f t="array" ref="D19">VLOOKUP(Kainos[[#This Row],[Augalų grupė]:[Augalų grupė]],Įkainiai[[Augalų ir pasėlių grupė]:[SP/KPP priemonė - Sausra]],2,FALSE)</f>
        <v>156</v>
      </c>
      <c r="E19" s="16" cm="1">
        <f t="array" ref="E19">VLOOKUP(Kainos[[#This Row],[Augalų grupė]:[Augalų grupė]],Įkainiai[[Augalų ir pasėlių grupė]:[SP/KPP priemonė - Sausra]],3,FALSE)</f>
        <v>0</v>
      </c>
      <c r="F19" s="16" cm="1">
        <f t="array" ref="F19">VLOOKUP(Kainos[[#This Row],[Augalų grupė]:[Augalų grupė]],Įkainiai[[Augalų ir pasėlių grupė]:[SP/KPP priemonė - Sausra]],4,FALSE)</f>
        <v>0</v>
      </c>
      <c r="G19" s="16" cm="1">
        <f t="array" ref="G19">VLOOKUP(Kainos[[#This Row],[Augalų grupė]:[Augalų grupė]],Įkainiai[[Augalų ir pasėlių grupė]:[SP       priemonė - Ilgas lietingas laikotarpis]],4,FALSE)</f>
        <v>0</v>
      </c>
      <c r="H19" s="16">
        <f>SUM(Kainos[[#This Row],[NAC priemonė - Rizikų paketas]:[SP  priemonė - Ilgas lietingas laikotarpis]])</f>
        <v>156</v>
      </c>
      <c r="K19" s="9"/>
    </row>
    <row r="20" spans="1:11" x14ac:dyDescent="0.25">
      <c r="A20" s="11">
        <f>ROW()-ROW(Kainos[[#Headers],[Eil. Nr.]])</f>
        <v>16</v>
      </c>
      <c r="B20" s="12" t="s">
        <v>22</v>
      </c>
      <c r="C20" s="12" t="s">
        <v>55</v>
      </c>
      <c r="D20" s="8" cm="1">
        <f t="array" ref="D20">VLOOKUP(Kainos[[#This Row],[Augalų grupė]:[Augalų grupė]],Įkainiai[[Augalų ir pasėlių grupė]:[SP/KPP priemonė - Sausra]],2,FALSE)</f>
        <v>202</v>
      </c>
      <c r="E20" s="16" cm="1">
        <f t="array" ref="E20">VLOOKUP(Kainos[[#This Row],[Augalų grupė]:[Augalų grupė]],Įkainiai[[Augalų ir pasėlių grupė]:[SP/KPP priemonė - Sausra]],3,FALSE)</f>
        <v>0</v>
      </c>
      <c r="F20" s="16" cm="1">
        <f t="array" ref="F20">VLOOKUP(Kainos[[#This Row],[Augalų grupė]:[Augalų grupė]],Įkainiai[[Augalų ir pasėlių grupė]:[SP/KPP priemonė - Sausra]],4,FALSE)</f>
        <v>0</v>
      </c>
      <c r="G20" s="16" cm="1">
        <f t="array" ref="G20">VLOOKUP(Kainos[[#This Row],[Augalų grupė]:[Augalų grupė]],Įkainiai[[Augalų ir pasėlių grupė]:[SP       priemonė - Ilgas lietingas laikotarpis]],4,FALSE)</f>
        <v>0</v>
      </c>
      <c r="H20" s="16">
        <f>SUM(Kainos[[#This Row],[NAC priemonė - Rizikų paketas]:[SP  priemonė - Ilgas lietingas laikotarpis]])</f>
        <v>202</v>
      </c>
      <c r="K20" s="9"/>
    </row>
    <row r="21" spans="1:11" ht="30" x14ac:dyDescent="0.25">
      <c r="A21" s="11">
        <f>ROW()-ROW(Kainos[[#Headers],[Eil. Nr.]])</f>
        <v>17</v>
      </c>
      <c r="B21" s="12" t="s">
        <v>105</v>
      </c>
      <c r="C21" s="12" t="s">
        <v>56</v>
      </c>
      <c r="D21" s="8" cm="1">
        <f t="array" ref="D21">VLOOKUP(Kainos[[#This Row],[Augalų grupė]:[Augalų grupė]],Įkainiai[[Augalų ir pasėlių grupė]:[SP/KPP priemonė - Sausra]],2,FALSE)</f>
        <v>327</v>
      </c>
      <c r="E21" s="16" cm="1">
        <f t="array" ref="E21">VLOOKUP(Kainos[[#This Row],[Augalų grupė]:[Augalų grupė]],Įkainiai[[Augalų ir pasėlių grupė]:[SP/KPP priemonė - Sausra]],3,FALSE)</f>
        <v>0</v>
      </c>
      <c r="F21" s="16" cm="1">
        <f t="array" ref="F21">VLOOKUP(Kainos[[#This Row],[Augalų grupė]:[Augalų grupė]],Įkainiai[[Augalų ir pasėlių grupė]:[SP/KPP priemonė - Sausra]],4,FALSE)</f>
        <v>0</v>
      </c>
      <c r="G21" s="16" cm="1">
        <f t="array" ref="G21">VLOOKUP(Kainos[[#This Row],[Augalų grupė]:[Augalų grupė]],Įkainiai[[Augalų ir pasėlių grupė]:[SP       priemonė - Ilgas lietingas laikotarpis]],4,FALSE)</f>
        <v>0</v>
      </c>
      <c r="H21" s="16">
        <f>SUM(Kainos[[#This Row],[NAC priemonė - Rizikų paketas]:[SP  priemonė - Ilgas lietingas laikotarpis]])</f>
        <v>327</v>
      </c>
      <c r="K21" s="9"/>
    </row>
    <row r="22" spans="1:11" x14ac:dyDescent="0.25">
      <c r="A22" s="11">
        <f>ROW()-ROW(Kainos[[#Headers],[Eil. Nr.]])</f>
        <v>18</v>
      </c>
      <c r="B22" s="12" t="s">
        <v>54</v>
      </c>
      <c r="C22" s="12" t="s">
        <v>14</v>
      </c>
      <c r="D22" s="8" cm="1">
        <f t="array" ref="D22">VLOOKUP(Kainos[[#This Row],[Augalų grupė]:[Augalų grupė]],Įkainiai[[Augalų ir pasėlių grupė]:[SP/KPP priemonė - Sausra]],2,FALSE)</f>
        <v>65</v>
      </c>
      <c r="E22" s="16" cm="1">
        <f t="array" ref="E22">VLOOKUP(Kainos[[#This Row],[Augalų grupė]:[Augalų grupė]],Įkainiai[[Augalų ir pasėlių grupė]:[SP/KPP priemonė - Sausra]],3,FALSE)</f>
        <v>0</v>
      </c>
      <c r="F22" s="16" cm="1">
        <f t="array" ref="F22">VLOOKUP(Kainos[[#This Row],[Augalų grupė]:[Augalų grupė]],Įkainiai[[Augalų ir pasėlių grupė]:[SP/KPP priemonė - Sausra]],4,FALSE)</f>
        <v>0</v>
      </c>
      <c r="G22" s="16" cm="1">
        <f t="array" ref="G22">VLOOKUP(Kainos[[#This Row],[Augalų grupė]:[Augalų grupė]],Įkainiai[[Augalų ir pasėlių grupė]:[SP       priemonė - Ilgas lietingas laikotarpis]],4,FALSE)</f>
        <v>0</v>
      </c>
      <c r="H22" s="16">
        <f>SUM(Kainos[[#This Row],[NAC priemonė - Rizikų paketas]:[SP  priemonė - Ilgas lietingas laikotarpis]])</f>
        <v>65</v>
      </c>
      <c r="K22" s="9"/>
    </row>
    <row r="23" spans="1:11" x14ac:dyDescent="0.25">
      <c r="A23" s="11">
        <f>ROW()-ROW(Kainos[[#Headers],[Eil. Nr.]])</f>
        <v>19</v>
      </c>
      <c r="B23" s="12" t="s">
        <v>81</v>
      </c>
      <c r="C23" s="12" t="s">
        <v>55</v>
      </c>
      <c r="D23" s="8" cm="1">
        <f t="array" ref="D23">VLOOKUP(Kainos[[#This Row],[Augalų grupė]:[Augalų grupė]],Įkainiai[[Augalų ir pasėlių grupė]:[SP/KPP priemonė - Sausra]],2,FALSE)</f>
        <v>202</v>
      </c>
      <c r="E23" s="16" cm="1">
        <f t="array" ref="E23">VLOOKUP(Kainos[[#This Row],[Augalų grupė]:[Augalų grupė]],Įkainiai[[Augalų ir pasėlių grupė]:[SP/KPP priemonė - Sausra]],3,FALSE)</f>
        <v>0</v>
      </c>
      <c r="F23" s="16" cm="1">
        <f t="array" ref="F23">VLOOKUP(Kainos[[#This Row],[Augalų grupė]:[Augalų grupė]],Įkainiai[[Augalų ir pasėlių grupė]:[SP/KPP priemonė - Sausra]],4,FALSE)</f>
        <v>0</v>
      </c>
      <c r="G23" s="16" cm="1">
        <f t="array" ref="G23">VLOOKUP(Kainos[[#This Row],[Augalų grupė]:[Augalų grupė]],Įkainiai[[Augalų ir pasėlių grupė]:[SP       priemonė - Ilgas lietingas laikotarpis]],4,FALSE)</f>
        <v>0</v>
      </c>
      <c r="H23" s="16">
        <f>SUM(Kainos[[#This Row],[NAC priemonė - Rizikų paketas]:[SP  priemonė - Ilgas lietingas laikotarpis]])</f>
        <v>202</v>
      </c>
      <c r="K23" s="9"/>
    </row>
    <row r="24" spans="1:11" ht="30" x14ac:dyDescent="0.25">
      <c r="A24" s="11">
        <f>ROW()-ROW(Kainos[[#Headers],[Eil. Nr.]])</f>
        <v>20</v>
      </c>
      <c r="B24" s="12" t="s">
        <v>35</v>
      </c>
      <c r="C24" s="12" t="s">
        <v>53</v>
      </c>
      <c r="D24" s="8" cm="1">
        <f t="array" ref="D24">VLOOKUP(Kainos[[#This Row],[Augalų grupė]:[Augalų grupė]],Įkainiai[[Augalų ir pasėlių grupė]:[SP/KPP priemonė - Sausra]],2,FALSE)</f>
        <v>24</v>
      </c>
      <c r="E24" s="16" cm="1">
        <f t="array" ref="E24">VLOOKUP(Kainos[[#This Row],[Augalų grupė]:[Augalų grupė]],Įkainiai[[Augalų ir pasėlių grupė]:[SP/KPP priemonė - Sausra]],3,FALSE)</f>
        <v>0</v>
      </c>
      <c r="F24" s="16" cm="1">
        <f t="array" ref="F24">VLOOKUP(Kainos[[#This Row],[Augalų grupė]:[Augalų grupė]],Įkainiai[[Augalų ir pasėlių grupė]:[SP/KPP priemonė - Sausra]],4,FALSE)</f>
        <v>0</v>
      </c>
      <c r="G24" s="16" cm="1">
        <f t="array" ref="G24">VLOOKUP(Kainos[[#This Row],[Augalų grupė]:[Augalų grupė]],Įkainiai[[Augalų ir pasėlių grupė]:[SP       priemonė - Ilgas lietingas laikotarpis]],4,FALSE)</f>
        <v>0</v>
      </c>
      <c r="H24" s="16">
        <f>SUM(Kainos[[#This Row],[NAC priemonė - Rizikų paketas]:[SP  priemonė - Ilgas lietingas laikotarpis]])</f>
        <v>24</v>
      </c>
      <c r="K24" s="9"/>
    </row>
    <row r="25" spans="1:11" x14ac:dyDescent="0.25">
      <c r="A25" s="11">
        <f>ROW()-ROW(Kainos[[#Headers],[Eil. Nr.]])</f>
        <v>21</v>
      </c>
      <c r="B25" s="12" t="s">
        <v>88</v>
      </c>
      <c r="C25" s="12" t="s">
        <v>55</v>
      </c>
      <c r="D25" s="8" cm="1">
        <f t="array" ref="D25">VLOOKUP(Kainos[[#This Row],[Augalų grupė]:[Augalų grupė]],Įkainiai[[Augalų ir pasėlių grupė]:[SP/KPP priemonė - Sausra]],2,FALSE)</f>
        <v>202</v>
      </c>
      <c r="E25" s="16" cm="1">
        <f t="array" ref="E25">VLOOKUP(Kainos[[#This Row],[Augalų grupė]:[Augalų grupė]],Įkainiai[[Augalų ir pasėlių grupė]:[SP/KPP priemonė - Sausra]],3,FALSE)</f>
        <v>0</v>
      </c>
      <c r="F25" s="16" cm="1">
        <f t="array" ref="F25">VLOOKUP(Kainos[[#This Row],[Augalų grupė]:[Augalų grupė]],Įkainiai[[Augalų ir pasėlių grupė]:[SP/KPP priemonė - Sausra]],4,FALSE)</f>
        <v>0</v>
      </c>
      <c r="G25" s="16" cm="1">
        <f t="array" ref="G25">VLOOKUP(Kainos[[#This Row],[Augalų grupė]:[Augalų grupė]],Įkainiai[[Augalų ir pasėlių grupė]:[SP       priemonė - Ilgas lietingas laikotarpis]],4,FALSE)</f>
        <v>0</v>
      </c>
      <c r="H25" s="16">
        <f>SUM(Kainos[[#This Row],[NAC priemonė - Rizikų paketas]:[SP  priemonė - Ilgas lietingas laikotarpis]])</f>
        <v>202</v>
      </c>
      <c r="K25" s="9"/>
    </row>
    <row r="26" spans="1:11" x14ac:dyDescent="0.25">
      <c r="A26" s="11">
        <f>ROW()-ROW(Kainos[[#Headers],[Eil. Nr.]])</f>
        <v>22</v>
      </c>
      <c r="B26" s="12" t="s">
        <v>41</v>
      </c>
      <c r="C26" s="12" t="s">
        <v>58</v>
      </c>
      <c r="D26" s="8" cm="1">
        <f t="array" ref="D26">VLOOKUP(Kainos[[#This Row],[Augalų grupė]:[Augalų grupė]],Įkainiai[[Augalų ir pasėlių grupė]:[SP/KPP priemonė - Sausra]],2,FALSE)</f>
        <v>236</v>
      </c>
      <c r="E26" s="16" cm="1">
        <f t="array" ref="E26">VLOOKUP(Kainos[[#This Row],[Augalų grupė]:[Augalų grupė]],Įkainiai[[Augalų ir pasėlių grupė]:[SP/KPP priemonė - Sausra]],3,FALSE)</f>
        <v>0</v>
      </c>
      <c r="F26" s="16" cm="1">
        <f t="array" ref="F26">VLOOKUP(Kainos[[#This Row],[Augalų grupė]:[Augalų grupė]],Įkainiai[[Augalų ir pasėlių grupė]:[SP/KPP priemonė - Sausra]],4,FALSE)</f>
        <v>0</v>
      </c>
      <c r="G26" s="16" cm="1">
        <f t="array" ref="G26">VLOOKUP(Kainos[[#This Row],[Augalų grupė]:[Augalų grupė]],Įkainiai[[Augalų ir pasėlių grupė]:[SP       priemonė - Ilgas lietingas laikotarpis]],4,FALSE)</f>
        <v>0</v>
      </c>
      <c r="H26" s="16">
        <f>SUM(Kainos[[#This Row],[NAC priemonė - Rizikų paketas]:[SP  priemonė - Ilgas lietingas laikotarpis]])</f>
        <v>236</v>
      </c>
      <c r="K26" s="9"/>
    </row>
    <row r="27" spans="1:11" x14ac:dyDescent="0.25">
      <c r="A27" s="11">
        <f>ROW()-ROW(Kainos[[#Headers],[Eil. Nr.]])</f>
        <v>23</v>
      </c>
      <c r="B27" s="12" t="s">
        <v>19</v>
      </c>
      <c r="C27" s="12" t="s">
        <v>60</v>
      </c>
      <c r="D27" s="8" cm="1">
        <f t="array" ref="D27">VLOOKUP(Kainos[[#This Row],[Augalų grupė]:[Augalų grupė]],Įkainiai[[Augalų ir pasėlių grupė]:[SP/KPP priemonė - Sausra]],2,FALSE)</f>
        <v>28</v>
      </c>
      <c r="E27" s="16" cm="1">
        <f t="array" ref="E27">VLOOKUP(Kainos[[#This Row],[Augalų grupė]:[Augalų grupė]],Įkainiai[[Augalų ir pasėlių grupė]:[SP/KPP priemonė - Sausra]],3,FALSE)</f>
        <v>0</v>
      </c>
      <c r="F27" s="16" cm="1">
        <f t="array" ref="F27">VLOOKUP(Kainos[[#This Row],[Augalų grupė]:[Augalų grupė]],Įkainiai[[Augalų ir pasėlių grupė]:[SP/KPP priemonė - Sausra]],4,FALSE)</f>
        <v>46</v>
      </c>
      <c r="G27" s="16" cm="1">
        <f t="array" ref="G27">VLOOKUP(Kainos[[#This Row],[Augalų grupė]:[Augalų grupė]],Įkainiai[[Augalų ir pasėlių grupė]:[SP       priemonė - Ilgas lietingas laikotarpis]],4,FALSE)</f>
        <v>46</v>
      </c>
      <c r="H27" s="16">
        <f>SUM(Kainos[[#This Row],[NAC priemonė - Rizikų paketas]:[SP  priemonė - Ilgas lietingas laikotarpis]])</f>
        <v>120</v>
      </c>
    </row>
    <row r="28" spans="1:11" x14ac:dyDescent="0.25">
      <c r="A28" s="11">
        <f>ROW()-ROW(Kainos[[#Headers],[Eil. Nr.]])</f>
        <v>24</v>
      </c>
      <c r="B28" s="12" t="s">
        <v>31</v>
      </c>
      <c r="C28" s="12" t="s">
        <v>55</v>
      </c>
      <c r="D28" s="8" cm="1">
        <f t="array" ref="D28">VLOOKUP(Kainos[[#This Row],[Augalų grupė]:[Augalų grupė]],Įkainiai[[Augalų ir pasėlių grupė]:[SP/KPP priemonė - Sausra]],2,FALSE)</f>
        <v>202</v>
      </c>
      <c r="E28" s="16" cm="1">
        <f t="array" ref="E28">VLOOKUP(Kainos[[#This Row],[Augalų grupė]:[Augalų grupė]],Įkainiai[[Augalų ir pasėlių grupė]:[SP/KPP priemonė - Sausra]],3,FALSE)</f>
        <v>0</v>
      </c>
      <c r="F28" s="16" cm="1">
        <f t="array" ref="F28">VLOOKUP(Kainos[[#This Row],[Augalų grupė]:[Augalų grupė]],Įkainiai[[Augalų ir pasėlių grupė]:[SP/KPP priemonė - Sausra]],4,FALSE)</f>
        <v>0</v>
      </c>
      <c r="G28" s="16" cm="1">
        <f t="array" ref="G28">VLOOKUP(Kainos[[#This Row],[Augalų grupė]:[Augalų grupė]],Įkainiai[[Augalų ir pasėlių grupė]:[SP       priemonė - Ilgas lietingas laikotarpis]],4,FALSE)</f>
        <v>0</v>
      </c>
      <c r="H28" s="16">
        <f>SUM(Kainos[[#This Row],[NAC priemonė - Rizikų paketas]:[SP  priemonė - Ilgas lietingas laikotarpis]])</f>
        <v>202</v>
      </c>
    </row>
    <row r="29" spans="1:11" x14ac:dyDescent="0.25">
      <c r="A29" s="11">
        <f>ROW()-ROW(Kainos[[#Headers],[Eil. Nr.]])</f>
        <v>25</v>
      </c>
      <c r="B29" s="12" t="s">
        <v>95</v>
      </c>
      <c r="C29" s="12" t="s">
        <v>55</v>
      </c>
      <c r="D29" s="8" cm="1">
        <f t="array" ref="D29">VLOOKUP(Kainos[[#This Row],[Augalų grupė]:[Augalų grupė]],Įkainiai[[Augalų ir pasėlių grupė]:[SP/KPP priemonė - Sausra]],2,FALSE)</f>
        <v>202</v>
      </c>
      <c r="E29" s="16" cm="1">
        <f t="array" ref="E29">VLOOKUP(Kainos[[#This Row],[Augalų grupė]:[Augalų grupė]],Įkainiai[[Augalų ir pasėlių grupė]:[SP/KPP priemonė - Sausra]],3,FALSE)</f>
        <v>0</v>
      </c>
      <c r="F29" s="16" cm="1">
        <f t="array" ref="F29">VLOOKUP(Kainos[[#This Row],[Augalų grupė]:[Augalų grupė]],Įkainiai[[Augalų ir pasėlių grupė]:[SP/KPP priemonė - Sausra]],4,FALSE)</f>
        <v>0</v>
      </c>
      <c r="G29" s="16" cm="1">
        <f t="array" ref="G29">VLOOKUP(Kainos[[#This Row],[Augalų grupė]:[Augalų grupė]],Įkainiai[[Augalų ir pasėlių grupė]:[SP       priemonė - Ilgas lietingas laikotarpis]],4,FALSE)</f>
        <v>0</v>
      </c>
      <c r="H29" s="16">
        <f>SUM(Kainos[[#This Row],[NAC priemonė - Rizikų paketas]:[SP  priemonė - Ilgas lietingas laikotarpis]])</f>
        <v>202</v>
      </c>
    </row>
    <row r="30" spans="1:11" x14ac:dyDescent="0.25">
      <c r="A30" s="11">
        <f>ROW()-ROW(Kainos[[#Headers],[Eil. Nr.]])</f>
        <v>26</v>
      </c>
      <c r="B30" s="12" t="s">
        <v>80</v>
      </c>
      <c r="C30" s="12" t="s">
        <v>55</v>
      </c>
      <c r="D30" s="8" cm="1">
        <f t="array" ref="D30">VLOOKUP(Kainos[[#This Row],[Augalų grupė]:[Augalų grupė]],Įkainiai[[Augalų ir pasėlių grupė]:[SP/KPP priemonė - Sausra]],2,FALSE)</f>
        <v>202</v>
      </c>
      <c r="E30" s="16" cm="1">
        <f t="array" ref="E30">VLOOKUP(Kainos[[#This Row],[Augalų grupė]:[Augalų grupė]],Įkainiai[[Augalų ir pasėlių grupė]:[SP/KPP priemonė - Sausra]],3,FALSE)</f>
        <v>0</v>
      </c>
      <c r="F30" s="16" cm="1">
        <f t="array" ref="F30">VLOOKUP(Kainos[[#This Row],[Augalų grupė]:[Augalų grupė]],Įkainiai[[Augalų ir pasėlių grupė]:[SP/KPP priemonė - Sausra]],4,FALSE)</f>
        <v>0</v>
      </c>
      <c r="G30" s="16" cm="1">
        <f t="array" ref="G30">VLOOKUP(Kainos[[#This Row],[Augalų grupė]:[Augalų grupė]],Įkainiai[[Augalų ir pasėlių grupė]:[SP       priemonė - Ilgas lietingas laikotarpis]],4,FALSE)</f>
        <v>0</v>
      </c>
      <c r="H30" s="16">
        <f>SUM(Kainos[[#This Row],[NAC priemonė - Rizikų paketas]:[SP  priemonė - Ilgas lietingas laikotarpis]])</f>
        <v>202</v>
      </c>
    </row>
    <row r="31" spans="1:11" ht="30" x14ac:dyDescent="0.25">
      <c r="A31" s="11">
        <f>ROW()-ROW(Kainos[[#Headers],[Eil. Nr.]])</f>
        <v>27</v>
      </c>
      <c r="B31" s="12" t="s">
        <v>109</v>
      </c>
      <c r="C31" s="12" t="s">
        <v>59</v>
      </c>
      <c r="D31" s="8" cm="1">
        <f t="array" ref="D31">VLOOKUP(Kainos[[#This Row],[Augalų grupė]:[Augalų grupė]],Įkainiai[[Augalų ir pasėlių grupė]:[SP/KPP priemonė - Sausra]],2,FALSE)</f>
        <v>36</v>
      </c>
      <c r="E31" s="16" cm="1">
        <f t="array" ref="E31">VLOOKUP(Kainos[[#This Row],[Augalų grupė]:[Augalų grupė]],Įkainiai[[Augalų ir pasėlių grupė]:[SP/KPP priemonė - Sausra]],3,FALSE)</f>
        <v>0</v>
      </c>
      <c r="F31" s="16" cm="1">
        <f t="array" ref="F31">VLOOKUP(Kainos[[#This Row],[Augalų grupė]:[Augalų grupė]],Įkainiai[[Augalų ir pasėlių grupė]:[SP/KPP priemonė - Sausra]],4,FALSE)</f>
        <v>68</v>
      </c>
      <c r="G31" s="16" cm="1">
        <f t="array" ref="G31">VLOOKUP(Kainos[[#This Row],[Augalų grupė]:[Augalų grupė]],Įkainiai[[Augalų ir pasėlių grupė]:[SP       priemonė - Ilgas lietingas laikotarpis]],4,FALSE)</f>
        <v>68</v>
      </c>
      <c r="H31" s="16">
        <f>SUM(Kainos[[#This Row],[NAC priemonė - Rizikų paketas]:[SP  priemonė - Ilgas lietingas laikotarpis]])</f>
        <v>172</v>
      </c>
    </row>
    <row r="32" spans="1:11" x14ac:dyDescent="0.25">
      <c r="A32" s="11">
        <f>ROW()-ROW(Kainos[[#Headers],[Eil. Nr.]])</f>
        <v>28</v>
      </c>
      <c r="B32" s="12" t="s">
        <v>29</v>
      </c>
      <c r="C32" s="12" t="s">
        <v>58</v>
      </c>
      <c r="D32" s="8" cm="1">
        <f t="array" ref="D32">VLOOKUP(Kainos[[#This Row],[Augalų grupė]:[Augalų grupė]],Įkainiai[[Augalų ir pasėlių grupė]:[SP/KPP priemonė - Sausra]],2,FALSE)</f>
        <v>236</v>
      </c>
      <c r="E32" s="16" cm="1">
        <f t="array" ref="E32">VLOOKUP(Kainos[[#This Row],[Augalų grupė]:[Augalų grupė]],Įkainiai[[Augalų ir pasėlių grupė]:[SP/KPP priemonė - Sausra]],3,FALSE)</f>
        <v>0</v>
      </c>
      <c r="F32" s="16" cm="1">
        <f t="array" ref="F32">VLOOKUP(Kainos[[#This Row],[Augalų grupė]:[Augalų grupė]],Įkainiai[[Augalų ir pasėlių grupė]:[SP/KPP priemonė - Sausra]],4,FALSE)</f>
        <v>0</v>
      </c>
      <c r="G32" s="16" cm="1">
        <f t="array" ref="G32">VLOOKUP(Kainos[[#This Row],[Augalų grupė]:[Augalų grupė]],Įkainiai[[Augalų ir pasėlių grupė]:[SP       priemonė - Ilgas lietingas laikotarpis]],4,FALSE)</f>
        <v>0</v>
      </c>
      <c r="H32" s="16">
        <f>SUM(Kainos[[#This Row],[NAC priemonė - Rizikų paketas]:[SP  priemonė - Ilgas lietingas laikotarpis]])</f>
        <v>236</v>
      </c>
    </row>
    <row r="33" spans="1:8" x14ac:dyDescent="0.25">
      <c r="A33" s="11">
        <f>ROW()-ROW(Kainos[[#Headers],[Eil. Nr.]])</f>
        <v>29</v>
      </c>
      <c r="B33" s="12" t="s">
        <v>92</v>
      </c>
      <c r="C33" s="12" t="s">
        <v>55</v>
      </c>
      <c r="D33" s="8" cm="1">
        <f t="array" ref="D33">VLOOKUP(Kainos[[#This Row],[Augalų grupė]:[Augalų grupė]],Įkainiai[[Augalų ir pasėlių grupė]:[SP/KPP priemonė - Sausra]],2,FALSE)</f>
        <v>202</v>
      </c>
      <c r="E33" s="16" cm="1">
        <f t="array" ref="E33">VLOOKUP(Kainos[[#This Row],[Augalų grupė]:[Augalų grupė]],Įkainiai[[Augalų ir pasėlių grupė]:[SP/KPP priemonė - Sausra]],3,FALSE)</f>
        <v>0</v>
      </c>
      <c r="F33" s="16" cm="1">
        <f t="array" ref="F33">VLOOKUP(Kainos[[#This Row],[Augalų grupė]:[Augalų grupė]],Įkainiai[[Augalų ir pasėlių grupė]:[SP/KPP priemonė - Sausra]],4,FALSE)</f>
        <v>0</v>
      </c>
      <c r="G33" s="16" cm="1">
        <f t="array" ref="G33">VLOOKUP(Kainos[[#This Row],[Augalų grupė]:[Augalų grupė]],Įkainiai[[Augalų ir pasėlių grupė]:[SP       priemonė - Ilgas lietingas laikotarpis]],4,FALSE)</f>
        <v>0</v>
      </c>
      <c r="H33" s="16">
        <f>SUM(Kainos[[#This Row],[NAC priemonė - Rizikų paketas]:[SP  priemonė - Ilgas lietingas laikotarpis]])</f>
        <v>202</v>
      </c>
    </row>
    <row r="34" spans="1:8" x14ac:dyDescent="0.25">
      <c r="A34" s="11">
        <f>ROW()-ROW(Kainos[[#Headers],[Eil. Nr.]])</f>
        <v>30</v>
      </c>
      <c r="B34" s="12" t="s">
        <v>69</v>
      </c>
      <c r="C34" s="12" t="s">
        <v>57</v>
      </c>
      <c r="D34" s="8" cm="1">
        <f t="array" ref="D34">VLOOKUP(Kainos[[#This Row],[Augalų grupė]:[Augalų grupė]],Įkainiai[[Augalų ir pasėlių grupė]:[SP/KPP priemonė - Sausra]],2,FALSE)</f>
        <v>31</v>
      </c>
      <c r="E34" s="16" cm="1">
        <f t="array" ref="E34">VLOOKUP(Kainos[[#This Row],[Augalų grupė]:[Augalų grupė]],Įkainiai[[Augalų ir pasėlių grupė]:[SP/KPP priemonė - Sausra]],3,FALSE)</f>
        <v>0</v>
      </c>
      <c r="F34" s="16" cm="1">
        <f t="array" ref="F34">VLOOKUP(Kainos[[#This Row],[Augalų grupė]:[Augalų grupė]],Įkainiai[[Augalų ir pasėlių grupė]:[SP/KPP priemonė - Sausra]],4,FALSE)</f>
        <v>35</v>
      </c>
      <c r="G34" s="16" cm="1">
        <f t="array" ref="G34">VLOOKUP(Kainos[[#This Row],[Augalų grupė]:[Augalų grupė]],Įkainiai[[Augalų ir pasėlių grupė]:[SP       priemonė - Ilgas lietingas laikotarpis]],4,FALSE)</f>
        <v>35</v>
      </c>
      <c r="H34" s="16">
        <f>SUM(Kainos[[#This Row],[NAC priemonė - Rizikų paketas]:[SP  priemonė - Ilgas lietingas laikotarpis]])</f>
        <v>101</v>
      </c>
    </row>
    <row r="35" spans="1:8" x14ac:dyDescent="0.25">
      <c r="A35" s="11">
        <f>ROW()-ROW(Kainos[[#Headers],[Eil. Nr.]])</f>
        <v>31</v>
      </c>
      <c r="B35" s="12" t="s">
        <v>100</v>
      </c>
      <c r="C35" s="12" t="s">
        <v>113</v>
      </c>
      <c r="D35" s="8" cm="1">
        <f t="array" ref="D35">VLOOKUP(Kainos[[#This Row],[Augalų grupė]:[Augalų grupė]],Įkainiai[[Augalų ir pasėlių grupė]:[SP/KPP priemonė - Sausra]],2,FALSE)</f>
        <v>20</v>
      </c>
      <c r="E35" s="16" cm="1">
        <f t="array" ref="E35">VLOOKUP(Kainos[[#This Row],[Augalų grupė]:[Augalų grupė]],Įkainiai[[Augalų ir pasėlių grupė]:[SP/KPP priemonė - Sausra]],3,FALSE)</f>
        <v>0</v>
      </c>
      <c r="F35" s="16" cm="1">
        <f t="array" ref="F35">VLOOKUP(Kainos[[#This Row],[Augalų grupė]:[Augalų grupė]],Įkainiai[[Augalų ir pasėlių grupė]:[SP/KPP priemonė - Sausra]],4,FALSE)</f>
        <v>0</v>
      </c>
      <c r="G35" s="16" cm="1">
        <f t="array" ref="G35">VLOOKUP(Kainos[[#This Row],[Augalų grupė]:[Augalų grupė]],Įkainiai[[Augalų ir pasėlių grupė]:[SP       priemonė - Ilgas lietingas laikotarpis]],4,FALSE)</f>
        <v>0</v>
      </c>
      <c r="H35" s="16">
        <f>SUM(Kainos[[#This Row],[NAC priemonė - Rizikų paketas]:[SP  priemonė - Ilgas lietingas laikotarpis]])</f>
        <v>20</v>
      </c>
    </row>
    <row r="36" spans="1:8" ht="30" x14ac:dyDescent="0.25">
      <c r="A36" s="11">
        <f>ROW()-ROW(Kainos[[#Headers],[Eil. Nr.]])</f>
        <v>32</v>
      </c>
      <c r="B36" s="12" t="s">
        <v>71</v>
      </c>
      <c r="C36" s="12" t="s">
        <v>58</v>
      </c>
      <c r="D36" s="8" cm="1">
        <f t="array" ref="D36">VLOOKUP(Kainos[[#This Row],[Augalų grupė]:[Augalų grupė]],Įkainiai[[Augalų ir pasėlių grupė]:[SP/KPP priemonė - Sausra]],2,FALSE)</f>
        <v>236</v>
      </c>
      <c r="E36" s="16" cm="1">
        <f t="array" ref="E36">VLOOKUP(Kainos[[#This Row],[Augalų grupė]:[Augalų grupė]],Įkainiai[[Augalų ir pasėlių grupė]:[SP/KPP priemonė - Sausra]],3,FALSE)</f>
        <v>0</v>
      </c>
      <c r="F36" s="16" cm="1">
        <f t="array" ref="F36">VLOOKUP(Kainos[[#This Row],[Augalų grupė]:[Augalų grupė]],Įkainiai[[Augalų ir pasėlių grupė]:[SP/KPP priemonė - Sausra]],4,FALSE)</f>
        <v>0</v>
      </c>
      <c r="G36" s="16" cm="1">
        <f t="array" ref="G36">VLOOKUP(Kainos[[#This Row],[Augalų grupė]:[Augalų grupė]],Įkainiai[[Augalų ir pasėlių grupė]:[SP       priemonė - Ilgas lietingas laikotarpis]],4,FALSE)</f>
        <v>0</v>
      </c>
      <c r="H36" s="16">
        <f>SUM(Kainos[[#This Row],[NAC priemonė - Rizikų paketas]:[SP  priemonė - Ilgas lietingas laikotarpis]])</f>
        <v>236</v>
      </c>
    </row>
    <row r="37" spans="1:8" x14ac:dyDescent="0.25">
      <c r="A37" s="11">
        <f>ROW()-ROW(Kainos[[#Headers],[Eil. Nr.]])</f>
        <v>33</v>
      </c>
      <c r="B37" s="12" t="s">
        <v>73</v>
      </c>
      <c r="C37" s="12" t="s">
        <v>55</v>
      </c>
      <c r="D37" s="8" cm="1">
        <f t="array" ref="D37">VLOOKUP(Kainos[[#This Row],[Augalų grupė]:[Augalų grupė]],Įkainiai[[Augalų ir pasėlių grupė]:[SP/KPP priemonė - Sausra]],2,FALSE)</f>
        <v>202</v>
      </c>
      <c r="E37" s="16" cm="1">
        <f t="array" ref="E37">VLOOKUP(Kainos[[#This Row],[Augalų grupė]:[Augalų grupė]],Įkainiai[[Augalų ir pasėlių grupė]:[SP/KPP priemonė - Sausra]],3,FALSE)</f>
        <v>0</v>
      </c>
      <c r="F37" s="16" cm="1">
        <f t="array" ref="F37">VLOOKUP(Kainos[[#This Row],[Augalų grupė]:[Augalų grupė]],Įkainiai[[Augalų ir pasėlių grupė]:[SP/KPP priemonė - Sausra]],4,FALSE)</f>
        <v>0</v>
      </c>
      <c r="G37" s="16" cm="1">
        <f t="array" ref="G37">VLOOKUP(Kainos[[#This Row],[Augalų grupė]:[Augalų grupė]],Įkainiai[[Augalų ir pasėlių grupė]:[SP       priemonė - Ilgas lietingas laikotarpis]],4,FALSE)</f>
        <v>0</v>
      </c>
      <c r="H37" s="16">
        <f>SUM(Kainos[[#This Row],[NAC priemonė - Rizikų paketas]:[SP  priemonė - Ilgas lietingas laikotarpis]])</f>
        <v>202</v>
      </c>
    </row>
    <row r="38" spans="1:8" ht="30" x14ac:dyDescent="0.25">
      <c r="A38" s="11">
        <f>ROW()-ROW(Kainos[[#Headers],[Eil. Nr.]])</f>
        <v>34</v>
      </c>
      <c r="B38" s="12" t="s">
        <v>104</v>
      </c>
      <c r="C38" s="12" t="s">
        <v>56</v>
      </c>
      <c r="D38" s="8" cm="1">
        <f t="array" ref="D38">VLOOKUP(Kainos[[#This Row],[Augalų grupė]:[Augalų grupė]],Įkainiai[[Augalų ir pasėlių grupė]:[SP/KPP priemonė - Sausra]],2,FALSE)</f>
        <v>327</v>
      </c>
      <c r="E38" s="16" cm="1">
        <f t="array" ref="E38">VLOOKUP(Kainos[[#This Row],[Augalų grupė]:[Augalų grupė]],Įkainiai[[Augalų ir pasėlių grupė]:[SP/KPP priemonė - Sausra]],3,FALSE)</f>
        <v>0</v>
      </c>
      <c r="F38" s="16" cm="1">
        <f t="array" ref="F38">VLOOKUP(Kainos[[#This Row],[Augalų grupė]:[Augalų grupė]],Įkainiai[[Augalų ir pasėlių grupė]:[SP/KPP priemonė - Sausra]],4,FALSE)</f>
        <v>0</v>
      </c>
      <c r="G38" s="16" cm="1">
        <f t="array" ref="G38">VLOOKUP(Kainos[[#This Row],[Augalų grupė]:[Augalų grupė]],Įkainiai[[Augalų ir pasėlių grupė]:[SP       priemonė - Ilgas lietingas laikotarpis]],4,FALSE)</f>
        <v>0</v>
      </c>
      <c r="H38" s="16">
        <f>SUM(Kainos[[#This Row],[NAC priemonė - Rizikų paketas]:[SP  priemonė - Ilgas lietingas laikotarpis]])</f>
        <v>327</v>
      </c>
    </row>
    <row r="39" spans="1:8" x14ac:dyDescent="0.25">
      <c r="A39" s="11">
        <f>ROW()-ROW(Kainos[[#Headers],[Eil. Nr.]])</f>
        <v>35</v>
      </c>
      <c r="B39" s="12" t="s">
        <v>86</v>
      </c>
      <c r="C39" s="12" t="s">
        <v>55</v>
      </c>
      <c r="D39" s="8" cm="1">
        <f t="array" ref="D39">VLOOKUP(Kainos[[#This Row],[Augalų grupė]:[Augalų grupė]],Įkainiai[[Augalų ir pasėlių grupė]:[SP/KPP priemonė - Sausra]],2,FALSE)</f>
        <v>202</v>
      </c>
      <c r="E39" s="16" cm="1">
        <f t="array" ref="E39">VLOOKUP(Kainos[[#This Row],[Augalų grupė]:[Augalų grupė]],Įkainiai[[Augalų ir pasėlių grupė]:[SP/KPP priemonė - Sausra]],3,FALSE)</f>
        <v>0</v>
      </c>
      <c r="F39" s="16" cm="1">
        <f t="array" ref="F39">VLOOKUP(Kainos[[#This Row],[Augalų grupė]:[Augalų grupė]],Įkainiai[[Augalų ir pasėlių grupė]:[SP/KPP priemonė - Sausra]],4,FALSE)</f>
        <v>0</v>
      </c>
      <c r="G39" s="16" cm="1">
        <f t="array" ref="G39">VLOOKUP(Kainos[[#This Row],[Augalų grupė]:[Augalų grupė]],Įkainiai[[Augalų ir pasėlių grupė]:[SP       priemonė - Ilgas lietingas laikotarpis]],4,FALSE)</f>
        <v>0</v>
      </c>
      <c r="H39" s="16">
        <f>SUM(Kainos[[#This Row],[NAC priemonė - Rizikų paketas]:[SP  priemonė - Ilgas lietingas laikotarpis]])</f>
        <v>202</v>
      </c>
    </row>
    <row r="40" spans="1:8" x14ac:dyDescent="0.25">
      <c r="A40" s="11">
        <f>ROW()-ROW(Kainos[[#Headers],[Eil. Nr.]])</f>
        <v>36</v>
      </c>
      <c r="B40" s="12" t="s">
        <v>16</v>
      </c>
      <c r="C40" s="12" t="s">
        <v>57</v>
      </c>
      <c r="D40" s="8" cm="1">
        <f t="array" ref="D40">VLOOKUP(Kainos[[#This Row],[Augalų grupė]:[Augalų grupė]],Įkainiai[[Augalų ir pasėlių grupė]:[SP/KPP priemonė - Sausra]],2,FALSE)</f>
        <v>31</v>
      </c>
      <c r="E40" s="16" cm="1">
        <f t="array" ref="E40">VLOOKUP(Kainos[[#This Row],[Augalų grupė]:[Augalų grupė]],Įkainiai[[Augalų ir pasėlių grupė]:[SP/KPP priemonė - Sausra]],3,FALSE)</f>
        <v>0</v>
      </c>
      <c r="F40" s="16" cm="1">
        <f t="array" ref="F40">VLOOKUP(Kainos[[#This Row],[Augalų grupė]:[Augalų grupė]],Įkainiai[[Augalų ir pasėlių grupė]:[SP/KPP priemonė - Sausra]],4,FALSE)</f>
        <v>35</v>
      </c>
      <c r="G40" s="16" cm="1">
        <f t="array" ref="G40">VLOOKUP(Kainos[[#This Row],[Augalų grupė]:[Augalų grupė]],Įkainiai[[Augalų ir pasėlių grupė]:[SP       priemonė - Ilgas lietingas laikotarpis]],4,FALSE)</f>
        <v>35</v>
      </c>
      <c r="H40" s="16">
        <f>SUM(Kainos[[#This Row],[NAC priemonė - Rizikų paketas]:[SP  priemonė - Ilgas lietingas laikotarpis]])</f>
        <v>101</v>
      </c>
    </row>
    <row r="41" spans="1:8" x14ac:dyDescent="0.25">
      <c r="A41" s="11">
        <f>ROW()-ROW(Kainos[[#Headers],[Eil. Nr.]])</f>
        <v>37</v>
      </c>
      <c r="B41" s="12" t="s">
        <v>96</v>
      </c>
      <c r="C41" s="12" t="s">
        <v>55</v>
      </c>
      <c r="D41" s="8" cm="1">
        <f t="array" ref="D41">VLOOKUP(Kainos[[#This Row],[Augalų grupė]:[Augalų grupė]],Įkainiai[[Augalų ir pasėlių grupė]:[SP/KPP priemonė - Sausra]],2,FALSE)</f>
        <v>202</v>
      </c>
      <c r="E41" s="16" cm="1">
        <f t="array" ref="E41">VLOOKUP(Kainos[[#This Row],[Augalų grupė]:[Augalų grupė]],Įkainiai[[Augalų ir pasėlių grupė]:[SP/KPP priemonė - Sausra]],3,FALSE)</f>
        <v>0</v>
      </c>
      <c r="F41" s="16" cm="1">
        <f t="array" ref="F41">VLOOKUP(Kainos[[#This Row],[Augalų grupė]:[Augalų grupė]],Įkainiai[[Augalų ir pasėlių grupė]:[SP/KPP priemonė - Sausra]],4,FALSE)</f>
        <v>0</v>
      </c>
      <c r="G41" s="16" cm="1">
        <f t="array" ref="G41">VLOOKUP(Kainos[[#This Row],[Augalų grupė]:[Augalų grupė]],Įkainiai[[Augalų ir pasėlių grupė]:[SP       priemonė - Ilgas lietingas laikotarpis]],4,FALSE)</f>
        <v>0</v>
      </c>
      <c r="H41" s="16">
        <f>SUM(Kainos[[#This Row],[NAC priemonė - Rizikų paketas]:[SP  priemonė - Ilgas lietingas laikotarpis]])</f>
        <v>202</v>
      </c>
    </row>
    <row r="42" spans="1:8" x14ac:dyDescent="0.25">
      <c r="A42" s="11">
        <f>ROW()-ROW(Kainos[[#Headers],[Eil. Nr.]])</f>
        <v>38</v>
      </c>
      <c r="B42" s="12" t="s">
        <v>66</v>
      </c>
      <c r="C42" s="12" t="s">
        <v>52</v>
      </c>
      <c r="D42" s="8" cm="1">
        <f t="array" ref="D42">VLOOKUP(Kainos[[#This Row],[Augalų grupė]:[Augalų grupė]],Įkainiai[[Augalų ir pasėlių grupė]:[SP/KPP priemonė - Sausra]],2,FALSE)</f>
        <v>32</v>
      </c>
      <c r="E42" s="16" cm="1">
        <f t="array" ref="E42">VLOOKUP(Kainos[[#This Row],[Augalų grupė]:[Augalų grupė]],Įkainiai[[Augalų ir pasėlių grupė]:[SP/KPP priemonė - Sausra]],3,FALSE)</f>
        <v>0</v>
      </c>
      <c r="F42" s="16" cm="1">
        <f t="array" ref="F42">VLOOKUP(Kainos[[#This Row],[Augalų grupė]:[Augalų grupė]],Įkainiai[[Augalų ir pasėlių grupė]:[SP/KPP priemonė - Sausra]],4,FALSE)</f>
        <v>46</v>
      </c>
      <c r="G42" s="16" cm="1">
        <f t="array" ref="G42">VLOOKUP(Kainos[[#This Row],[Augalų grupė]:[Augalų grupė]],Įkainiai[[Augalų ir pasėlių grupė]:[SP       priemonė - Ilgas lietingas laikotarpis]],4,FALSE)</f>
        <v>46</v>
      </c>
      <c r="H42" s="16">
        <f>SUM(Kainos[[#This Row],[NAC priemonė - Rizikų paketas]:[SP  priemonė - Ilgas lietingas laikotarpis]])</f>
        <v>124</v>
      </c>
    </row>
    <row r="43" spans="1:8" x14ac:dyDescent="0.25">
      <c r="A43" s="11">
        <f>ROW()-ROW(Kainos[[#Headers],[Eil. Nr.]])</f>
        <v>39</v>
      </c>
      <c r="B43" s="12" t="s">
        <v>34</v>
      </c>
      <c r="C43" s="12" t="s">
        <v>113</v>
      </c>
      <c r="D43" s="8" cm="1">
        <f t="array" ref="D43">VLOOKUP(Kainos[[#This Row],[Augalų grupė]:[Augalų grupė]],Įkainiai[[Augalų ir pasėlių grupė]:[SP/KPP priemonė - Sausra]],2,FALSE)</f>
        <v>20</v>
      </c>
      <c r="E43" s="16" cm="1">
        <f t="array" ref="E43">VLOOKUP(Kainos[[#This Row],[Augalų grupė]:[Augalų grupė]],Įkainiai[[Augalų ir pasėlių grupė]:[SP/KPP priemonė - Sausra]],3,FALSE)</f>
        <v>0</v>
      </c>
      <c r="F43" s="16" cm="1">
        <f t="array" ref="F43">VLOOKUP(Kainos[[#This Row],[Augalų grupė]:[Augalų grupė]],Įkainiai[[Augalų ir pasėlių grupė]:[SP/KPP priemonė - Sausra]],4,FALSE)</f>
        <v>0</v>
      </c>
      <c r="G43" s="16" cm="1">
        <f t="array" ref="G43">VLOOKUP(Kainos[[#This Row],[Augalų grupė]:[Augalų grupė]],Įkainiai[[Augalų ir pasėlių grupė]:[SP       priemonė - Ilgas lietingas laikotarpis]],4,FALSE)</f>
        <v>0</v>
      </c>
      <c r="H43" s="16">
        <f>SUM(Kainos[[#This Row],[NAC priemonė - Rizikų paketas]:[SP  priemonė - Ilgas lietingas laikotarpis]])</f>
        <v>20</v>
      </c>
    </row>
    <row r="44" spans="1:8" ht="30" x14ac:dyDescent="0.25">
      <c r="A44" s="11">
        <f>ROW()-ROW(Kainos[[#Headers],[Eil. Nr.]])</f>
        <v>40</v>
      </c>
      <c r="B44" s="12" t="s">
        <v>40</v>
      </c>
      <c r="C44" s="12" t="s">
        <v>53</v>
      </c>
      <c r="D44" s="8" cm="1">
        <f t="array" ref="D44">VLOOKUP(Kainos[[#This Row],[Augalų grupė]:[Augalų grupė]],Įkainiai[[Augalų ir pasėlių grupė]:[SP/KPP priemonė - Sausra]],2,FALSE)</f>
        <v>24</v>
      </c>
      <c r="E44" s="16" cm="1">
        <f t="array" ref="E44">VLOOKUP(Kainos[[#This Row],[Augalų grupė]:[Augalų grupė]],Įkainiai[[Augalų ir pasėlių grupė]:[SP/KPP priemonė - Sausra]],3,FALSE)</f>
        <v>0</v>
      </c>
      <c r="F44" s="16" cm="1">
        <f t="array" ref="F44">VLOOKUP(Kainos[[#This Row],[Augalų grupė]:[Augalų grupė]],Įkainiai[[Augalų ir pasėlių grupė]:[SP/KPP priemonė - Sausra]],4,FALSE)</f>
        <v>0</v>
      </c>
      <c r="G44" s="16" cm="1">
        <f t="array" ref="G44">VLOOKUP(Kainos[[#This Row],[Augalų grupė]:[Augalų grupė]],Įkainiai[[Augalų ir pasėlių grupė]:[SP       priemonė - Ilgas lietingas laikotarpis]],4,FALSE)</f>
        <v>0</v>
      </c>
      <c r="H44" s="16">
        <f>SUM(Kainos[[#This Row],[NAC priemonė - Rizikų paketas]:[SP  priemonė - Ilgas lietingas laikotarpis]])</f>
        <v>24</v>
      </c>
    </row>
    <row r="45" spans="1:8" x14ac:dyDescent="0.25">
      <c r="A45" s="11">
        <f>ROW()-ROW(Kainos[[#Headers],[Eil. Nr.]])</f>
        <v>41</v>
      </c>
      <c r="B45" s="12" t="s">
        <v>27</v>
      </c>
      <c r="C45" s="12" t="s">
        <v>52</v>
      </c>
      <c r="D45" s="8" cm="1">
        <f t="array" ref="D45">VLOOKUP(Kainos[[#This Row],[Augalų grupė]:[Augalų grupė]],Įkainiai[[Augalų ir pasėlių grupė]:[SP/KPP priemonė - Sausra]],2,FALSE)</f>
        <v>32</v>
      </c>
      <c r="E45" s="16" cm="1">
        <f t="array" ref="E45">VLOOKUP(Kainos[[#This Row],[Augalų grupė]:[Augalų grupė]],Įkainiai[[Augalų ir pasėlių grupė]:[SP/KPP priemonė - Sausra]],3,FALSE)</f>
        <v>0</v>
      </c>
      <c r="F45" s="16" cm="1">
        <f t="array" ref="F45">VLOOKUP(Kainos[[#This Row],[Augalų grupė]:[Augalų grupė]],Įkainiai[[Augalų ir pasėlių grupė]:[SP/KPP priemonė - Sausra]],4,FALSE)</f>
        <v>46</v>
      </c>
      <c r="G45" s="16" cm="1">
        <f t="array" ref="G45">VLOOKUP(Kainos[[#This Row],[Augalų grupė]:[Augalų grupė]],Įkainiai[[Augalų ir pasėlių grupė]:[SP       priemonė - Ilgas lietingas laikotarpis]],4,FALSE)</f>
        <v>46</v>
      </c>
      <c r="H45" s="16">
        <f>SUM(Kainos[[#This Row],[NAC priemonė - Rizikų paketas]:[SP  priemonė - Ilgas lietingas laikotarpis]])</f>
        <v>124</v>
      </c>
    </row>
    <row r="46" spans="1:8" x14ac:dyDescent="0.25">
      <c r="A46" s="11">
        <f>ROW()-ROW(Kainos[[#Headers],[Eil. Nr.]])</f>
        <v>42</v>
      </c>
      <c r="B46" s="12" t="s">
        <v>152</v>
      </c>
      <c r="C46" s="12" t="s">
        <v>55</v>
      </c>
      <c r="D46" s="34" cm="1">
        <f t="array" ref="D46">VLOOKUP(Kainos[[#This Row],[Augalų grupė]:[Augalų grupė]],Įkainiai[[Augalų ir pasėlių grupė]:[SP/KPP priemonė - Sausra]],2,FALSE)</f>
        <v>202</v>
      </c>
      <c r="E46" s="34" cm="1">
        <f t="array" ref="E46">VLOOKUP(Kainos[[#This Row],[Augalų grupė]:[Augalų grupė]],Įkainiai[[Augalų ir pasėlių grupė]:[SP/KPP priemonė - Sausra]],3,FALSE)</f>
        <v>0</v>
      </c>
      <c r="F46" s="34" cm="1">
        <f t="array" ref="F46">VLOOKUP(Kainos[[#This Row],[Augalų grupė]:[Augalų grupė]],Įkainiai[[Augalų ir pasėlių grupė]:[SP/KPP priemonė - Sausra]],4,FALSE)</f>
        <v>0</v>
      </c>
      <c r="G46" s="8" cm="1">
        <f t="array" ref="G46">VLOOKUP(Kainos[[#This Row],[Augalų grupė]:[Augalų grupė]],Įkainiai[[Augalų ir pasėlių grupė]:[SP       priemonė - Ilgas lietingas laikotarpis]],4,FALSE)</f>
        <v>0</v>
      </c>
      <c r="H46" s="34">
        <f>SUM(Kainos[[#This Row],[NAC priemonė - Rizikų paketas]:[SP  priemonė - Ilgas lietingas laikotarpis]])</f>
        <v>202</v>
      </c>
    </row>
    <row r="47" spans="1:8" x14ac:dyDescent="0.25">
      <c r="A47" s="11">
        <f>ROW()-ROW(Kainos[[#Headers],[Eil. Nr.]])</f>
        <v>43</v>
      </c>
      <c r="B47" s="12" t="s">
        <v>64</v>
      </c>
      <c r="C47" s="12" t="s">
        <v>55</v>
      </c>
      <c r="D47" s="8" cm="1">
        <f t="array" ref="D47">VLOOKUP(Kainos[[#This Row],[Augalų grupė]:[Augalų grupė]],Įkainiai[[Augalų ir pasėlių grupė]:[SP/KPP priemonė - Sausra]],2,FALSE)</f>
        <v>202</v>
      </c>
      <c r="E47" s="16" cm="1">
        <f t="array" ref="E47">VLOOKUP(Kainos[[#This Row],[Augalų grupė]:[Augalų grupė]],Įkainiai[[Augalų ir pasėlių grupė]:[SP/KPP priemonė - Sausra]],3,FALSE)</f>
        <v>0</v>
      </c>
      <c r="F47" s="16" cm="1">
        <f t="array" ref="F47">VLOOKUP(Kainos[[#This Row],[Augalų grupė]:[Augalų grupė]],Įkainiai[[Augalų ir pasėlių grupė]:[SP/KPP priemonė - Sausra]],4,FALSE)</f>
        <v>0</v>
      </c>
      <c r="G47" s="16" cm="1">
        <f t="array" ref="G47">VLOOKUP(Kainos[[#This Row],[Augalų grupė]:[Augalų grupė]],Įkainiai[[Augalų ir pasėlių grupė]:[SP       priemonė - Ilgas lietingas laikotarpis]],4,FALSE)</f>
        <v>0</v>
      </c>
      <c r="H47" s="16">
        <f>SUM(Kainos[[#This Row],[NAC priemonė - Rizikų paketas]:[SP  priemonė - Ilgas lietingas laikotarpis]])</f>
        <v>202</v>
      </c>
    </row>
    <row r="48" spans="1:8" ht="30" x14ac:dyDescent="0.25">
      <c r="A48" s="11">
        <f>ROW()-ROW(Kainos[[#Headers],[Eil. Nr.]])</f>
        <v>44</v>
      </c>
      <c r="B48" s="12" t="s">
        <v>65</v>
      </c>
      <c r="C48" s="12" t="s">
        <v>56</v>
      </c>
      <c r="D48" s="8" cm="1">
        <f t="array" ref="D48">VLOOKUP(Kainos[[#This Row],[Augalų grupė]:[Augalų grupė]],Įkainiai[[Augalų ir pasėlių grupė]:[SP/KPP priemonė - Sausra]],2,FALSE)</f>
        <v>327</v>
      </c>
      <c r="E48" s="16" cm="1">
        <f t="array" ref="E48">VLOOKUP(Kainos[[#This Row],[Augalų grupė]:[Augalų grupė]],Įkainiai[[Augalų ir pasėlių grupė]:[SP/KPP priemonė - Sausra]],3,FALSE)</f>
        <v>0</v>
      </c>
      <c r="F48" s="16" cm="1">
        <f t="array" ref="F48">VLOOKUP(Kainos[[#This Row],[Augalų grupė]:[Augalų grupė]],Įkainiai[[Augalų ir pasėlių grupė]:[SP/KPP priemonė - Sausra]],4,FALSE)</f>
        <v>0</v>
      </c>
      <c r="G48" s="16" cm="1">
        <f t="array" ref="G48">VLOOKUP(Kainos[[#This Row],[Augalų grupė]:[Augalų grupė]],Įkainiai[[Augalų ir pasėlių grupė]:[SP       priemonė - Ilgas lietingas laikotarpis]],4,FALSE)</f>
        <v>0</v>
      </c>
      <c r="H48" s="16">
        <f>SUM(Kainos[[#This Row],[NAC priemonė - Rizikų paketas]:[SP  priemonė - Ilgas lietingas laikotarpis]])</f>
        <v>327</v>
      </c>
    </row>
    <row r="49" spans="1:8" x14ac:dyDescent="0.25">
      <c r="A49" s="11">
        <f>ROW()-ROW(Kainos[[#Headers],[Eil. Nr.]])</f>
        <v>45</v>
      </c>
      <c r="B49" s="12" t="s">
        <v>98</v>
      </c>
      <c r="C49" s="12" t="s">
        <v>55</v>
      </c>
      <c r="D49" s="8" cm="1">
        <f t="array" ref="D49">VLOOKUP(Kainos[[#This Row],[Augalų grupė]:[Augalų grupė]],Įkainiai[[Augalų ir pasėlių grupė]:[SP/KPP priemonė - Sausra]],2,FALSE)</f>
        <v>202</v>
      </c>
      <c r="E49" s="16" cm="1">
        <f t="array" ref="E49">VLOOKUP(Kainos[[#This Row],[Augalų grupė]:[Augalų grupė]],Įkainiai[[Augalų ir pasėlių grupė]:[SP/KPP priemonė - Sausra]],3,FALSE)</f>
        <v>0</v>
      </c>
      <c r="F49" s="16" cm="1">
        <f t="array" ref="F49">VLOOKUP(Kainos[[#This Row],[Augalų grupė]:[Augalų grupė]],Įkainiai[[Augalų ir pasėlių grupė]:[SP/KPP priemonė - Sausra]],4,FALSE)</f>
        <v>0</v>
      </c>
      <c r="G49" s="16" cm="1">
        <f t="array" ref="G49">VLOOKUP(Kainos[[#This Row],[Augalų grupė]:[Augalų grupė]],Įkainiai[[Augalų ir pasėlių grupė]:[SP       priemonė - Ilgas lietingas laikotarpis]],4,FALSE)</f>
        <v>0</v>
      </c>
      <c r="H49" s="16">
        <f>SUM(Kainos[[#This Row],[NAC priemonė - Rizikų paketas]:[SP  priemonė - Ilgas lietingas laikotarpis]])</f>
        <v>202</v>
      </c>
    </row>
    <row r="50" spans="1:8" x14ac:dyDescent="0.25">
      <c r="A50" s="11">
        <f>ROW()-ROW(Kainos[[#Headers],[Eil. Nr.]])</f>
        <v>46</v>
      </c>
      <c r="B50" s="12" t="s">
        <v>87</v>
      </c>
      <c r="C50" s="12" t="s">
        <v>55</v>
      </c>
      <c r="D50" s="8" cm="1">
        <f t="array" ref="D50">VLOOKUP(Kainos[[#This Row],[Augalų grupė]:[Augalų grupė]],Įkainiai[[Augalų ir pasėlių grupė]:[SP/KPP priemonė - Sausra]],2,FALSE)</f>
        <v>202</v>
      </c>
      <c r="E50" s="16" cm="1">
        <f t="array" ref="E50">VLOOKUP(Kainos[[#This Row],[Augalų grupė]:[Augalų grupė]],Įkainiai[[Augalų ir pasėlių grupė]:[SP/KPP priemonė - Sausra]],3,FALSE)</f>
        <v>0</v>
      </c>
      <c r="F50" s="16" cm="1">
        <f t="array" ref="F50">VLOOKUP(Kainos[[#This Row],[Augalų grupė]:[Augalų grupė]],Įkainiai[[Augalų ir pasėlių grupė]:[SP/KPP priemonė - Sausra]],4,FALSE)</f>
        <v>0</v>
      </c>
      <c r="G50" s="16" cm="1">
        <f t="array" ref="G50">VLOOKUP(Kainos[[#This Row],[Augalų grupė]:[Augalų grupė]],Įkainiai[[Augalų ir pasėlių grupė]:[SP       priemonė - Ilgas lietingas laikotarpis]],4,FALSE)</f>
        <v>0</v>
      </c>
      <c r="H50" s="16">
        <f>SUM(Kainos[[#This Row],[NAC priemonė - Rizikų paketas]:[SP  priemonė - Ilgas lietingas laikotarpis]])</f>
        <v>202</v>
      </c>
    </row>
    <row r="51" spans="1:8" x14ac:dyDescent="0.25">
      <c r="A51" s="11">
        <f>ROW()-ROW(Kainos[[#Headers],[Eil. Nr.]])</f>
        <v>47</v>
      </c>
      <c r="B51" s="12" t="s">
        <v>90</v>
      </c>
      <c r="C51" s="12" t="s">
        <v>55</v>
      </c>
      <c r="D51" s="8" cm="1">
        <f t="array" ref="D51">VLOOKUP(Kainos[[#This Row],[Augalų grupė]:[Augalų grupė]],Įkainiai[[Augalų ir pasėlių grupė]:[SP/KPP priemonė - Sausra]],2,FALSE)</f>
        <v>202</v>
      </c>
      <c r="E51" s="16" cm="1">
        <f t="array" ref="E51">VLOOKUP(Kainos[[#This Row],[Augalų grupė]:[Augalų grupė]],Įkainiai[[Augalų ir pasėlių grupė]:[SP/KPP priemonė - Sausra]],3,FALSE)</f>
        <v>0</v>
      </c>
      <c r="F51" s="16" cm="1">
        <f t="array" ref="F51">VLOOKUP(Kainos[[#This Row],[Augalų grupė]:[Augalų grupė]],Įkainiai[[Augalų ir pasėlių grupė]:[SP/KPP priemonė - Sausra]],4,FALSE)</f>
        <v>0</v>
      </c>
      <c r="G51" s="16" cm="1">
        <f t="array" ref="G51">VLOOKUP(Kainos[[#This Row],[Augalų grupė]:[Augalų grupė]],Įkainiai[[Augalų ir pasėlių grupė]:[SP       priemonė - Ilgas lietingas laikotarpis]],4,FALSE)</f>
        <v>0</v>
      </c>
      <c r="H51" s="16">
        <f>SUM(Kainos[[#This Row],[NAC priemonė - Rizikų paketas]:[SP  priemonė - Ilgas lietingas laikotarpis]])</f>
        <v>202</v>
      </c>
    </row>
    <row r="52" spans="1:8" x14ac:dyDescent="0.25">
      <c r="A52" s="11">
        <f>ROW()-ROW(Kainos[[#Headers],[Eil. Nr.]])</f>
        <v>48</v>
      </c>
      <c r="B52" s="12" t="s">
        <v>97</v>
      </c>
      <c r="C52" s="12" t="s">
        <v>55</v>
      </c>
      <c r="D52" s="8" cm="1">
        <f t="array" ref="D52">VLOOKUP(Kainos[[#This Row],[Augalų grupė]:[Augalų grupė]],Įkainiai[[Augalų ir pasėlių grupė]:[SP/KPP priemonė - Sausra]],2,FALSE)</f>
        <v>202</v>
      </c>
      <c r="E52" s="16" cm="1">
        <f t="array" ref="E52">VLOOKUP(Kainos[[#This Row],[Augalų grupė]:[Augalų grupė]],Įkainiai[[Augalų ir pasėlių grupė]:[SP/KPP priemonė - Sausra]],3,FALSE)</f>
        <v>0</v>
      </c>
      <c r="F52" s="16" cm="1">
        <f t="array" ref="F52">VLOOKUP(Kainos[[#This Row],[Augalų grupė]:[Augalų grupė]],Įkainiai[[Augalų ir pasėlių grupė]:[SP/KPP priemonė - Sausra]],4,FALSE)</f>
        <v>0</v>
      </c>
      <c r="G52" s="16" cm="1">
        <f t="array" ref="G52">VLOOKUP(Kainos[[#This Row],[Augalų grupė]:[Augalų grupė]],Įkainiai[[Augalų ir pasėlių grupė]:[SP       priemonė - Ilgas lietingas laikotarpis]],4,FALSE)</f>
        <v>0</v>
      </c>
      <c r="H52" s="16">
        <f>SUM(Kainos[[#This Row],[NAC priemonė - Rizikų paketas]:[SP  priemonė - Ilgas lietingas laikotarpis]])</f>
        <v>202</v>
      </c>
    </row>
    <row r="53" spans="1:8" x14ac:dyDescent="0.25">
      <c r="A53" s="11">
        <f>ROW()-ROW(Kainos[[#Headers],[Eil. Nr.]])</f>
        <v>49</v>
      </c>
      <c r="B53" s="12" t="s">
        <v>21</v>
      </c>
      <c r="C53" s="12" t="s">
        <v>113</v>
      </c>
      <c r="D53" s="8" cm="1">
        <f t="array" ref="D53">VLOOKUP(Kainos[[#This Row],[Augalų grupė]:[Augalų grupė]],Įkainiai[[Augalų ir pasėlių grupė]:[SP/KPP priemonė - Sausra]],2,FALSE)</f>
        <v>20</v>
      </c>
      <c r="E53" s="16" cm="1">
        <f t="array" ref="E53">VLOOKUP(Kainos[[#This Row],[Augalų grupė]:[Augalų grupė]],Įkainiai[[Augalų ir pasėlių grupė]:[SP/KPP priemonė - Sausra]],3,FALSE)</f>
        <v>0</v>
      </c>
      <c r="F53" s="16" cm="1">
        <f t="array" ref="F53">VLOOKUP(Kainos[[#This Row],[Augalų grupė]:[Augalų grupė]],Įkainiai[[Augalų ir pasėlių grupė]:[SP/KPP priemonė - Sausra]],4,FALSE)</f>
        <v>0</v>
      </c>
      <c r="G53" s="16" cm="1">
        <f t="array" ref="G53">VLOOKUP(Kainos[[#This Row],[Augalų grupė]:[Augalų grupė]],Įkainiai[[Augalų ir pasėlių grupė]:[SP       priemonė - Ilgas lietingas laikotarpis]],4,FALSE)</f>
        <v>0</v>
      </c>
      <c r="H53" s="16">
        <f>SUM(Kainos[[#This Row],[NAC priemonė - Rizikų paketas]:[SP  priemonė - Ilgas lietingas laikotarpis]])</f>
        <v>20</v>
      </c>
    </row>
    <row r="54" spans="1:8" x14ac:dyDescent="0.25">
      <c r="A54" s="11">
        <f>ROW()-ROW(Kainos[[#Headers],[Eil. Nr.]])</f>
        <v>50</v>
      </c>
      <c r="B54" s="12" t="s">
        <v>99</v>
      </c>
      <c r="C54" s="12" t="s">
        <v>113</v>
      </c>
      <c r="D54" s="8" cm="1">
        <f t="array" ref="D54">VLOOKUP(Kainos[[#This Row],[Augalų grupė]:[Augalų grupė]],Įkainiai[[Augalų ir pasėlių grupė]:[SP/KPP priemonė - Sausra]],2,FALSE)</f>
        <v>20</v>
      </c>
      <c r="E54" s="16" cm="1">
        <f t="array" ref="E54">VLOOKUP(Kainos[[#This Row],[Augalų grupė]:[Augalų grupė]],Įkainiai[[Augalų ir pasėlių grupė]:[SP/KPP priemonė - Sausra]],3,FALSE)</f>
        <v>0</v>
      </c>
      <c r="F54" s="16" cm="1">
        <f t="array" ref="F54">VLOOKUP(Kainos[[#This Row],[Augalų grupė]:[Augalų grupė]],Įkainiai[[Augalų ir pasėlių grupė]:[SP/KPP priemonė - Sausra]],4,FALSE)</f>
        <v>0</v>
      </c>
      <c r="G54" s="16" cm="1">
        <f t="array" ref="G54">VLOOKUP(Kainos[[#This Row],[Augalų grupė]:[Augalų grupė]],Įkainiai[[Augalų ir pasėlių grupė]:[SP       priemonė - Ilgas lietingas laikotarpis]],4,FALSE)</f>
        <v>0</v>
      </c>
      <c r="H54" s="16">
        <f>SUM(Kainos[[#This Row],[NAC priemonė - Rizikų paketas]:[SP  priemonė - Ilgas lietingas laikotarpis]])</f>
        <v>20</v>
      </c>
    </row>
    <row r="55" spans="1:8" x14ac:dyDescent="0.25">
      <c r="A55" s="11">
        <f>ROW()-ROW(Kainos[[#Headers],[Eil. Nr.]])</f>
        <v>51</v>
      </c>
      <c r="B55" s="12" t="s">
        <v>82</v>
      </c>
      <c r="C55" s="12" t="s">
        <v>55</v>
      </c>
      <c r="D55" s="8" cm="1">
        <f t="array" ref="D55">VLOOKUP(Kainos[[#This Row],[Augalų grupė]:[Augalų grupė]],Įkainiai[[Augalų ir pasėlių grupė]:[SP/KPP priemonė - Sausra]],2,FALSE)</f>
        <v>202</v>
      </c>
      <c r="E55" s="16" cm="1">
        <f t="array" ref="E55">VLOOKUP(Kainos[[#This Row],[Augalų grupė]:[Augalų grupė]],Įkainiai[[Augalų ir pasėlių grupė]:[SP/KPP priemonė - Sausra]],3,FALSE)</f>
        <v>0</v>
      </c>
      <c r="F55" s="16" cm="1">
        <f t="array" ref="F55">VLOOKUP(Kainos[[#This Row],[Augalų grupė]:[Augalų grupė]],Įkainiai[[Augalų ir pasėlių grupė]:[SP/KPP priemonė - Sausra]],4,FALSE)</f>
        <v>0</v>
      </c>
      <c r="G55" s="16" cm="1">
        <f t="array" ref="G55">VLOOKUP(Kainos[[#This Row],[Augalų grupė]:[Augalų grupė]],Įkainiai[[Augalų ir pasėlių grupė]:[SP       priemonė - Ilgas lietingas laikotarpis]],4,FALSE)</f>
        <v>0</v>
      </c>
      <c r="H55" s="16">
        <f>SUM(Kainos[[#This Row],[NAC priemonė - Rizikų paketas]:[SP  priemonė - Ilgas lietingas laikotarpis]])</f>
        <v>202</v>
      </c>
    </row>
    <row r="56" spans="1:8" x14ac:dyDescent="0.25">
      <c r="A56" s="11">
        <f>ROW()-ROW(Kainos[[#Headers],[Eil. Nr.]])</f>
        <v>52</v>
      </c>
      <c r="B56" s="12" t="s">
        <v>75</v>
      </c>
      <c r="C56" s="12" t="s">
        <v>52</v>
      </c>
      <c r="D56" s="8" cm="1">
        <f t="array" ref="D56">VLOOKUP(Kainos[[#This Row],[Augalų grupė]:[Augalų grupė]],Įkainiai[[Augalų ir pasėlių grupė]:[SP/KPP priemonė - Sausra]],2,FALSE)</f>
        <v>32</v>
      </c>
      <c r="E56" s="16" cm="1">
        <f t="array" ref="E56">VLOOKUP(Kainos[[#This Row],[Augalų grupė]:[Augalų grupė]],Įkainiai[[Augalų ir pasėlių grupė]:[SP/KPP priemonė - Sausra]],3,FALSE)</f>
        <v>0</v>
      </c>
      <c r="F56" s="16" cm="1">
        <f t="array" ref="F56">VLOOKUP(Kainos[[#This Row],[Augalų grupė]:[Augalų grupė]],Įkainiai[[Augalų ir pasėlių grupė]:[SP/KPP priemonė - Sausra]],4,FALSE)</f>
        <v>46</v>
      </c>
      <c r="G56" s="16" cm="1">
        <f t="array" ref="G56">VLOOKUP(Kainos[[#This Row],[Augalų grupė]:[Augalų grupė]],Įkainiai[[Augalų ir pasėlių grupė]:[SP       priemonė - Ilgas lietingas laikotarpis]],4,FALSE)</f>
        <v>46</v>
      </c>
      <c r="H56" s="16">
        <f>SUM(Kainos[[#This Row],[NAC priemonė - Rizikų paketas]:[SP  priemonė - Ilgas lietingas laikotarpis]])</f>
        <v>124</v>
      </c>
    </row>
    <row r="57" spans="1:8" x14ac:dyDescent="0.25">
      <c r="A57" s="11">
        <f>ROW()-ROW(Kainos[[#Headers],[Eil. Nr.]])</f>
        <v>53</v>
      </c>
      <c r="B57" s="12" t="s">
        <v>63</v>
      </c>
      <c r="C57" s="12" t="s">
        <v>52</v>
      </c>
      <c r="D57" s="8" cm="1">
        <f t="array" ref="D57">VLOOKUP(Kainos[[#This Row],[Augalų grupė]:[Augalų grupė]],Įkainiai[[Augalų ir pasėlių grupė]:[SP/KPP priemonė - Sausra]],2,FALSE)</f>
        <v>32</v>
      </c>
      <c r="E57" s="16" cm="1">
        <f t="array" ref="E57">VLOOKUP(Kainos[[#This Row],[Augalų grupė]:[Augalų grupė]],Įkainiai[[Augalų ir pasėlių grupė]:[SP/KPP priemonė - Sausra]],3,FALSE)</f>
        <v>0</v>
      </c>
      <c r="F57" s="16" cm="1">
        <f t="array" ref="F57">VLOOKUP(Kainos[[#This Row],[Augalų grupė]:[Augalų grupė]],Įkainiai[[Augalų ir pasėlių grupė]:[SP/KPP priemonė - Sausra]],4,FALSE)</f>
        <v>46</v>
      </c>
      <c r="G57" s="16" cm="1">
        <f t="array" ref="G57">VLOOKUP(Kainos[[#This Row],[Augalų grupė]:[Augalų grupė]],Įkainiai[[Augalų ir pasėlių grupė]:[SP       priemonė - Ilgas lietingas laikotarpis]],4,FALSE)</f>
        <v>46</v>
      </c>
      <c r="H57" s="16">
        <f>SUM(Kainos[[#This Row],[NAC priemonė - Rizikų paketas]:[SP  priemonė - Ilgas lietingas laikotarpis]])</f>
        <v>124</v>
      </c>
    </row>
    <row r="58" spans="1:8" x14ac:dyDescent="0.25">
      <c r="A58" s="11">
        <f>ROW()-ROW(Kainos[[#Headers],[Eil. Nr.]])</f>
        <v>54</v>
      </c>
      <c r="B58" s="12" t="s">
        <v>74</v>
      </c>
      <c r="C58" s="12" t="s">
        <v>52</v>
      </c>
      <c r="D58" s="8" cm="1">
        <f t="array" ref="D58">VLOOKUP(Kainos[[#This Row],[Augalų grupė]:[Augalų grupė]],Įkainiai[[Augalų ir pasėlių grupė]:[SP/KPP priemonė - Sausra]],2,FALSE)</f>
        <v>32</v>
      </c>
      <c r="E58" s="16" cm="1">
        <f t="array" ref="E58">VLOOKUP(Kainos[[#This Row],[Augalų grupė]:[Augalų grupė]],Įkainiai[[Augalų ir pasėlių grupė]:[SP/KPP priemonė - Sausra]],3,FALSE)</f>
        <v>0</v>
      </c>
      <c r="F58" s="16" cm="1">
        <f t="array" ref="F58">VLOOKUP(Kainos[[#This Row],[Augalų grupė]:[Augalų grupė]],Įkainiai[[Augalų ir pasėlių grupė]:[SP/KPP priemonė - Sausra]],4,FALSE)</f>
        <v>46</v>
      </c>
      <c r="G58" s="16" cm="1">
        <f t="array" ref="G58">VLOOKUP(Kainos[[#This Row],[Augalų grupė]:[Augalų grupė]],Įkainiai[[Augalų ir pasėlių grupė]:[SP       priemonė - Ilgas lietingas laikotarpis]],4,FALSE)</f>
        <v>46</v>
      </c>
      <c r="H58" s="16">
        <f>SUM(Kainos[[#This Row],[NAC priemonė - Rizikų paketas]:[SP  priemonė - Ilgas lietingas laikotarpis]])</f>
        <v>124</v>
      </c>
    </row>
    <row r="59" spans="1:8" x14ac:dyDescent="0.25">
      <c r="A59" s="11">
        <f>ROW()-ROW(Kainos[[#Headers],[Eil. Nr.]])</f>
        <v>55</v>
      </c>
      <c r="B59" s="12" t="s">
        <v>94</v>
      </c>
      <c r="C59" s="12" t="s">
        <v>55</v>
      </c>
      <c r="D59" s="8" cm="1">
        <f t="array" ref="D59">VLOOKUP(Kainos[[#This Row],[Augalų grupė]:[Augalų grupė]],Įkainiai[[Augalų ir pasėlių grupė]:[SP/KPP priemonė - Sausra]],2,FALSE)</f>
        <v>202</v>
      </c>
      <c r="E59" s="16" cm="1">
        <f t="array" ref="E59">VLOOKUP(Kainos[[#This Row],[Augalų grupė]:[Augalų grupė]],Įkainiai[[Augalų ir pasėlių grupė]:[SP/KPP priemonė - Sausra]],3,FALSE)</f>
        <v>0</v>
      </c>
      <c r="F59" s="16" cm="1">
        <f t="array" ref="F59">VLOOKUP(Kainos[[#This Row],[Augalų grupė]:[Augalų grupė]],Įkainiai[[Augalų ir pasėlių grupė]:[SP/KPP priemonė - Sausra]],4,FALSE)</f>
        <v>0</v>
      </c>
      <c r="G59" s="16" cm="1">
        <f t="array" ref="G59">VLOOKUP(Kainos[[#This Row],[Augalų grupė]:[Augalų grupė]],Įkainiai[[Augalų ir pasėlių grupė]:[SP       priemonė - Ilgas lietingas laikotarpis]],4,FALSE)</f>
        <v>0</v>
      </c>
      <c r="H59" s="16">
        <f>SUM(Kainos[[#This Row],[NAC priemonė - Rizikų paketas]:[SP  priemonė - Ilgas lietingas laikotarpis]])</f>
        <v>202</v>
      </c>
    </row>
    <row r="60" spans="1:8" x14ac:dyDescent="0.25">
      <c r="A60" s="11">
        <f>ROW()-ROW(Kainos[[#Headers],[Eil. Nr.]])</f>
        <v>56</v>
      </c>
      <c r="B60" s="12" t="s">
        <v>83</v>
      </c>
      <c r="C60" s="12" t="s">
        <v>55</v>
      </c>
      <c r="D60" s="8" cm="1">
        <f t="array" ref="D60">VLOOKUP(Kainos[[#This Row],[Augalų grupė]:[Augalų grupė]],Įkainiai[[Augalų ir pasėlių grupė]:[SP/KPP priemonė - Sausra]],2,FALSE)</f>
        <v>202</v>
      </c>
      <c r="E60" s="16" cm="1">
        <f t="array" ref="E60">VLOOKUP(Kainos[[#This Row],[Augalų grupė]:[Augalų grupė]],Įkainiai[[Augalų ir pasėlių grupė]:[SP/KPP priemonė - Sausra]],3,FALSE)</f>
        <v>0</v>
      </c>
      <c r="F60" s="16" cm="1">
        <f t="array" ref="F60">VLOOKUP(Kainos[[#This Row],[Augalų grupė]:[Augalų grupė]],Įkainiai[[Augalų ir pasėlių grupė]:[SP/KPP priemonė - Sausra]],4,FALSE)</f>
        <v>0</v>
      </c>
      <c r="G60" s="16" cm="1">
        <f t="array" ref="G60">VLOOKUP(Kainos[[#This Row],[Augalų grupė]:[Augalų grupė]],Įkainiai[[Augalų ir pasėlių grupė]:[SP       priemonė - Ilgas lietingas laikotarpis]],4,FALSE)</f>
        <v>0</v>
      </c>
      <c r="H60" s="16">
        <f>SUM(Kainos[[#This Row],[NAC priemonė - Rizikų paketas]:[SP  priemonė - Ilgas lietingas laikotarpis]])</f>
        <v>202</v>
      </c>
    </row>
    <row r="61" spans="1:8" ht="30" x14ac:dyDescent="0.25">
      <c r="A61" s="11">
        <f>ROW()-ROW(Kainos[[#Headers],[Eil. Nr.]])</f>
        <v>57</v>
      </c>
      <c r="B61" s="12" t="s">
        <v>72</v>
      </c>
      <c r="C61" s="12" t="s">
        <v>59</v>
      </c>
      <c r="D61" s="8" cm="1">
        <f t="array" ref="D61">VLOOKUP(Kainos[[#This Row],[Augalų grupė]:[Augalų grupė]],Įkainiai[[Augalų ir pasėlių grupė]:[SP/KPP priemonė - Sausra]],2,FALSE)</f>
        <v>36</v>
      </c>
      <c r="E61" s="16" cm="1">
        <f t="array" ref="E61">VLOOKUP(Kainos[[#This Row],[Augalų grupė]:[Augalų grupė]],Įkainiai[[Augalų ir pasėlių grupė]:[SP/KPP priemonė - Sausra]],3,FALSE)</f>
        <v>0</v>
      </c>
      <c r="F61" s="16" cm="1">
        <f t="array" ref="F61">VLOOKUP(Kainos[[#This Row],[Augalų grupė]:[Augalų grupė]],Įkainiai[[Augalų ir pasėlių grupė]:[SP/KPP priemonė - Sausra]],4,FALSE)</f>
        <v>68</v>
      </c>
      <c r="G61" s="16" cm="1">
        <f t="array" ref="G61">VLOOKUP(Kainos[[#This Row],[Augalų grupė]:[Augalų grupė]],Įkainiai[[Augalų ir pasėlių grupė]:[SP       priemonė - Ilgas lietingas laikotarpis]],4,FALSE)</f>
        <v>68</v>
      </c>
      <c r="H61" s="16">
        <f>SUM(Kainos[[#This Row],[NAC priemonė - Rizikų paketas]:[SP  priemonė - Ilgas lietingas laikotarpis]])</f>
        <v>172</v>
      </c>
    </row>
    <row r="62" spans="1:8" x14ac:dyDescent="0.25">
      <c r="A62" s="11">
        <f>ROW()-ROW(Kainos[[#Headers],[Eil. Nr.]])</f>
        <v>58</v>
      </c>
      <c r="B62" s="12" t="s">
        <v>84</v>
      </c>
      <c r="C62" s="12" t="s">
        <v>55</v>
      </c>
      <c r="D62" s="8" cm="1">
        <f t="array" ref="D62">VLOOKUP(Kainos[[#This Row],[Augalų grupė]:[Augalų grupė]],Įkainiai[[Augalų ir pasėlių grupė]:[SP/KPP priemonė - Sausra]],2,FALSE)</f>
        <v>202</v>
      </c>
      <c r="E62" s="16" cm="1">
        <f t="array" ref="E62">VLOOKUP(Kainos[[#This Row],[Augalų grupė]:[Augalų grupė]],Įkainiai[[Augalų ir pasėlių grupė]:[SP/KPP priemonė - Sausra]],3,FALSE)</f>
        <v>0</v>
      </c>
      <c r="F62" s="16" cm="1">
        <f t="array" ref="F62">VLOOKUP(Kainos[[#This Row],[Augalų grupė]:[Augalų grupė]],Įkainiai[[Augalų ir pasėlių grupė]:[SP/KPP priemonė - Sausra]],4,FALSE)</f>
        <v>0</v>
      </c>
      <c r="G62" s="16" cm="1">
        <f t="array" ref="G62">VLOOKUP(Kainos[[#This Row],[Augalų grupė]:[Augalų grupė]],Įkainiai[[Augalų ir pasėlių grupė]:[SP       priemonė - Ilgas lietingas laikotarpis]],4,FALSE)</f>
        <v>0</v>
      </c>
      <c r="H62" s="16">
        <f>SUM(Kainos[[#This Row],[NAC priemonė - Rizikų paketas]:[SP  priemonė - Ilgas lietingas laikotarpis]])</f>
        <v>202</v>
      </c>
    </row>
    <row r="63" spans="1:8" x14ac:dyDescent="0.25">
      <c r="A63" s="11">
        <f>ROW()-ROW(Kainos[[#Headers],[Eil. Nr.]])</f>
        <v>59</v>
      </c>
      <c r="B63" s="12" t="s">
        <v>38</v>
      </c>
      <c r="C63" s="12" t="s">
        <v>57</v>
      </c>
      <c r="D63" s="8" cm="1">
        <f t="array" ref="D63">VLOOKUP(Kainos[[#This Row],[Augalų grupė]:[Augalų grupė]],Įkainiai[[Augalų ir pasėlių grupė]:[SP/KPP priemonė - Sausra]],2,FALSE)</f>
        <v>31</v>
      </c>
      <c r="E63" s="16" cm="1">
        <f t="array" ref="E63">VLOOKUP(Kainos[[#This Row],[Augalų grupė]:[Augalų grupė]],Įkainiai[[Augalų ir pasėlių grupė]:[SP/KPP priemonė - Sausra]],3,FALSE)</f>
        <v>0</v>
      </c>
      <c r="F63" s="16" cm="1">
        <f t="array" ref="F63">VLOOKUP(Kainos[[#This Row],[Augalų grupė]:[Augalų grupė]],Įkainiai[[Augalų ir pasėlių grupė]:[SP/KPP priemonė - Sausra]],4,FALSE)</f>
        <v>35</v>
      </c>
      <c r="G63" s="16" cm="1">
        <f t="array" ref="G63">VLOOKUP(Kainos[[#This Row],[Augalų grupė]:[Augalų grupė]],Įkainiai[[Augalų ir pasėlių grupė]:[SP       priemonė - Ilgas lietingas laikotarpis]],4,FALSE)</f>
        <v>35</v>
      </c>
      <c r="H63" s="16">
        <f>SUM(Kainos[[#This Row],[NAC priemonė - Rizikų paketas]:[SP  priemonė - Ilgas lietingas laikotarpis]])</f>
        <v>101</v>
      </c>
    </row>
    <row r="64" spans="1:8" ht="30" x14ac:dyDescent="0.25">
      <c r="A64" s="11">
        <f>ROW()-ROW(Kainos[[#Headers],[Eil. Nr.]])</f>
        <v>60</v>
      </c>
      <c r="B64" s="12" t="s">
        <v>101</v>
      </c>
      <c r="C64" s="12" t="s">
        <v>56</v>
      </c>
      <c r="D64" s="8" cm="1">
        <f t="array" ref="D64">VLOOKUP(Kainos[[#This Row],[Augalų grupė]:[Augalų grupė]],Įkainiai[[Augalų ir pasėlių grupė]:[SP/KPP priemonė - Sausra]],2,FALSE)</f>
        <v>327</v>
      </c>
      <c r="E64" s="16" cm="1">
        <f t="array" ref="E64">VLOOKUP(Kainos[[#This Row],[Augalų grupė]:[Augalų grupė]],Įkainiai[[Augalų ir pasėlių grupė]:[SP/KPP priemonė - Sausra]],3,FALSE)</f>
        <v>0</v>
      </c>
      <c r="F64" s="16" cm="1">
        <f t="array" ref="F64">VLOOKUP(Kainos[[#This Row],[Augalų grupė]:[Augalų grupė]],Įkainiai[[Augalų ir pasėlių grupė]:[SP/KPP priemonė - Sausra]],4,FALSE)</f>
        <v>0</v>
      </c>
      <c r="G64" s="16" cm="1">
        <f t="array" ref="G64">VLOOKUP(Kainos[[#This Row],[Augalų grupė]:[Augalų grupė]],Įkainiai[[Augalų ir pasėlių grupė]:[SP       priemonė - Ilgas lietingas laikotarpis]],4,FALSE)</f>
        <v>0</v>
      </c>
      <c r="H64" s="16">
        <f>SUM(Kainos[[#This Row],[NAC priemonė - Rizikų paketas]:[SP  priemonė - Ilgas lietingas laikotarpis]])</f>
        <v>327</v>
      </c>
    </row>
    <row r="65" spans="1:8" x14ac:dyDescent="0.25">
      <c r="A65" s="11">
        <f>ROW()-ROW(Kainos[[#Headers],[Eil. Nr.]])</f>
        <v>61</v>
      </c>
      <c r="B65" s="12" t="s">
        <v>36</v>
      </c>
      <c r="C65" s="12" t="s">
        <v>52</v>
      </c>
      <c r="D65" s="8" cm="1">
        <f t="array" ref="D65">VLOOKUP(Kainos[[#This Row],[Augalų grupė]:[Augalų grupė]],Įkainiai[[Augalų ir pasėlių grupė]:[SP/KPP priemonė - Sausra]],2,FALSE)</f>
        <v>32</v>
      </c>
      <c r="E65" s="16" cm="1">
        <f t="array" ref="E65">VLOOKUP(Kainos[[#This Row],[Augalų grupė]:[Augalų grupė]],Įkainiai[[Augalų ir pasėlių grupė]:[SP/KPP priemonė - Sausra]],3,FALSE)</f>
        <v>0</v>
      </c>
      <c r="F65" s="16" cm="1">
        <f t="array" ref="F65">VLOOKUP(Kainos[[#This Row],[Augalų grupė]:[Augalų grupė]],Įkainiai[[Augalų ir pasėlių grupė]:[SP/KPP priemonė - Sausra]],4,FALSE)</f>
        <v>46</v>
      </c>
      <c r="G65" s="16" cm="1">
        <f t="array" ref="G65">VLOOKUP(Kainos[[#This Row],[Augalų grupė]:[Augalų grupė]],Įkainiai[[Augalų ir pasėlių grupė]:[SP       priemonė - Ilgas lietingas laikotarpis]],4,FALSE)</f>
        <v>46</v>
      </c>
      <c r="H65" s="16">
        <f>SUM(Kainos[[#This Row],[NAC priemonė - Rizikų paketas]:[SP  priemonė - Ilgas lietingas laikotarpis]])</f>
        <v>124</v>
      </c>
    </row>
    <row r="66" spans="1:8" x14ac:dyDescent="0.25">
      <c r="A66" s="11">
        <f>ROW()-ROW(Kainos[[#Headers],[Eil. Nr.]])</f>
        <v>62</v>
      </c>
      <c r="B66" s="12" t="s">
        <v>108</v>
      </c>
      <c r="C66" s="12" t="s">
        <v>58</v>
      </c>
      <c r="D66" s="8" cm="1">
        <f t="array" ref="D66">VLOOKUP(Kainos[[#This Row],[Augalų grupė]:[Augalų grupė]],Įkainiai[[Augalų ir pasėlių grupė]:[SP/KPP priemonė - Sausra]],2,FALSE)</f>
        <v>236</v>
      </c>
      <c r="E66" s="16" cm="1">
        <f t="array" ref="E66">VLOOKUP(Kainos[[#This Row],[Augalų grupė]:[Augalų grupė]],Įkainiai[[Augalų ir pasėlių grupė]:[SP/KPP priemonė - Sausra]],3,FALSE)</f>
        <v>0</v>
      </c>
      <c r="F66" s="16" cm="1">
        <f t="array" ref="F66">VLOOKUP(Kainos[[#This Row],[Augalų grupė]:[Augalų grupė]],Įkainiai[[Augalų ir pasėlių grupė]:[SP/KPP priemonė - Sausra]],4,FALSE)</f>
        <v>0</v>
      </c>
      <c r="G66" s="16" cm="1">
        <f t="array" ref="G66">VLOOKUP(Kainos[[#This Row],[Augalų grupė]:[Augalų grupė]],Įkainiai[[Augalų ir pasėlių grupė]:[SP       priemonė - Ilgas lietingas laikotarpis]],4,FALSE)</f>
        <v>0</v>
      </c>
      <c r="H66" s="16">
        <f>SUM(Kainos[[#This Row],[NAC priemonė - Rizikų paketas]:[SP  priemonė - Ilgas lietingas laikotarpis]])</f>
        <v>236</v>
      </c>
    </row>
    <row r="67" spans="1:8" x14ac:dyDescent="0.25">
      <c r="A67" s="11">
        <f>ROW()-ROW(Kainos[[#Headers],[Eil. Nr.]])</f>
        <v>63</v>
      </c>
      <c r="B67" s="12" t="s">
        <v>24</v>
      </c>
      <c r="C67" s="12" t="s">
        <v>55</v>
      </c>
      <c r="D67" s="8" cm="1">
        <f t="array" ref="D67">VLOOKUP(Kainos[[#This Row],[Augalų grupė]:[Augalų grupė]],Įkainiai[[Augalų ir pasėlių grupė]:[SP/KPP priemonė - Sausra]],2,FALSE)</f>
        <v>202</v>
      </c>
      <c r="E67" s="16" cm="1">
        <f t="array" ref="E67">VLOOKUP(Kainos[[#This Row],[Augalų grupė]:[Augalų grupė]],Įkainiai[[Augalų ir pasėlių grupė]:[SP/KPP priemonė - Sausra]],3,FALSE)</f>
        <v>0</v>
      </c>
      <c r="F67" s="16" cm="1">
        <f t="array" ref="F67">VLOOKUP(Kainos[[#This Row],[Augalų grupė]:[Augalų grupė]],Įkainiai[[Augalų ir pasėlių grupė]:[SP/KPP priemonė - Sausra]],4,FALSE)</f>
        <v>0</v>
      </c>
      <c r="G67" s="16" cm="1">
        <f t="array" ref="G67">VLOOKUP(Kainos[[#This Row],[Augalų grupė]:[Augalų grupė]],Įkainiai[[Augalų ir pasėlių grupė]:[SP       priemonė - Ilgas lietingas laikotarpis]],4,FALSE)</f>
        <v>0</v>
      </c>
      <c r="H67" s="16">
        <f>SUM(Kainos[[#This Row],[NAC priemonė - Rizikų paketas]:[SP  priemonė - Ilgas lietingas laikotarpis]])</f>
        <v>202</v>
      </c>
    </row>
    <row r="68" spans="1:8" x14ac:dyDescent="0.25">
      <c r="A68" s="11">
        <f>ROW()-ROW(Kainos[[#Headers],[Eil. Nr.]])</f>
        <v>64</v>
      </c>
      <c r="B68" s="12" t="s">
        <v>106</v>
      </c>
      <c r="C68" s="12" t="s">
        <v>58</v>
      </c>
      <c r="D68" s="8" cm="1">
        <f t="array" ref="D68">VLOOKUP(Kainos[[#This Row],[Augalų grupė]:[Augalų grupė]],Įkainiai[[Augalų ir pasėlių grupė]:[SP/KPP priemonė - Sausra]],2,FALSE)</f>
        <v>236</v>
      </c>
      <c r="E68" s="16" cm="1">
        <f t="array" ref="E68">VLOOKUP(Kainos[[#This Row],[Augalų grupė]:[Augalų grupė]],Įkainiai[[Augalų ir pasėlių grupė]:[SP/KPP priemonė - Sausra]],3,FALSE)</f>
        <v>0</v>
      </c>
      <c r="F68" s="16" cm="1">
        <f t="array" ref="F68">VLOOKUP(Kainos[[#This Row],[Augalų grupė]:[Augalų grupė]],Įkainiai[[Augalų ir pasėlių grupė]:[SP/KPP priemonė - Sausra]],4,FALSE)</f>
        <v>0</v>
      </c>
      <c r="G68" s="16" cm="1">
        <f t="array" ref="G68">VLOOKUP(Kainos[[#This Row],[Augalų grupė]:[Augalų grupė]],Įkainiai[[Augalų ir pasėlių grupė]:[SP       priemonė - Ilgas lietingas laikotarpis]],4,FALSE)</f>
        <v>0</v>
      </c>
      <c r="H68" s="16">
        <f>SUM(Kainos[[#This Row],[NAC priemonė - Rizikų paketas]:[SP  priemonė - Ilgas lietingas laikotarpis]])</f>
        <v>236</v>
      </c>
    </row>
    <row r="69" spans="1:8" x14ac:dyDescent="0.25">
      <c r="A69" s="11">
        <f>ROW()-ROW(Kainos[[#Headers],[Eil. Nr.]])</f>
        <v>65</v>
      </c>
      <c r="B69" s="12" t="s">
        <v>37</v>
      </c>
      <c r="C69" s="12" t="s">
        <v>58</v>
      </c>
      <c r="D69" s="8" cm="1">
        <f t="array" ref="D69">VLOOKUP(Kainos[[#This Row],[Augalų grupė]:[Augalų grupė]],Įkainiai[[Augalų ir pasėlių grupė]:[SP/KPP priemonė - Sausra]],2,FALSE)</f>
        <v>236</v>
      </c>
      <c r="E69" s="16" cm="1">
        <f t="array" ref="E69">VLOOKUP(Kainos[[#This Row],[Augalų grupė]:[Augalų grupė]],Įkainiai[[Augalų ir pasėlių grupė]:[SP/KPP priemonė - Sausra]],3,FALSE)</f>
        <v>0</v>
      </c>
      <c r="F69" s="16" cm="1">
        <f t="array" ref="F69">VLOOKUP(Kainos[[#This Row],[Augalų grupė]:[Augalų grupė]],Įkainiai[[Augalų ir pasėlių grupė]:[SP/KPP priemonė - Sausra]],4,FALSE)</f>
        <v>0</v>
      </c>
      <c r="G69" s="16" cm="1">
        <f t="array" ref="G69">VLOOKUP(Kainos[[#This Row],[Augalų grupė]:[Augalų grupė]],Įkainiai[[Augalų ir pasėlių grupė]:[SP       priemonė - Ilgas lietingas laikotarpis]],4,FALSE)</f>
        <v>0</v>
      </c>
      <c r="H69" s="16">
        <f>SUM(Kainos[[#This Row],[NAC priemonė - Rizikų paketas]:[SP  priemonė - Ilgas lietingas laikotarpis]])</f>
        <v>236</v>
      </c>
    </row>
    <row r="70" spans="1:8" x14ac:dyDescent="0.25">
      <c r="A70" s="11">
        <f>ROW()-ROW(Kainos[[#Headers],[Eil. Nr.]])</f>
        <v>66</v>
      </c>
      <c r="B70" s="12" t="s">
        <v>78</v>
      </c>
      <c r="C70" s="12" t="s">
        <v>15</v>
      </c>
      <c r="D70" s="8" cm="1">
        <f t="array" ref="D70">VLOOKUP(Kainos[[#This Row],[Augalų grupė]:[Augalų grupė]],Įkainiai[[Augalų ir pasėlių grupė]:[SP/KPP priemonė - Sausra]],2,FALSE)</f>
        <v>156</v>
      </c>
      <c r="E70" s="16" cm="1">
        <f t="array" ref="E70">VLOOKUP(Kainos[[#This Row],[Augalų grupė]:[Augalų grupė]],Įkainiai[[Augalų ir pasėlių grupė]:[SP/KPP priemonė - Sausra]],3,FALSE)</f>
        <v>0</v>
      </c>
      <c r="F70" s="16" cm="1">
        <f t="array" ref="F70">VLOOKUP(Kainos[[#This Row],[Augalų grupė]:[Augalų grupė]],Įkainiai[[Augalų ir pasėlių grupė]:[SP/KPP priemonė - Sausra]],4,FALSE)</f>
        <v>0</v>
      </c>
      <c r="G70" s="16" cm="1">
        <f t="array" ref="G70">VLOOKUP(Kainos[[#This Row],[Augalų grupė]:[Augalų grupė]],Įkainiai[[Augalų ir pasėlių grupė]:[SP       priemonė - Ilgas lietingas laikotarpis]],4,FALSE)</f>
        <v>0</v>
      </c>
      <c r="H70" s="16">
        <f>SUM(Kainos[[#This Row],[NAC priemonė - Rizikų paketas]:[SP  priemonė - Ilgas lietingas laikotarpis]])</f>
        <v>156</v>
      </c>
    </row>
    <row r="71" spans="1:8" ht="30" x14ac:dyDescent="0.25">
      <c r="A71" s="11">
        <f>ROW()-ROW(Kainos[[#Headers],[Eil. Nr.]])</f>
        <v>67</v>
      </c>
      <c r="B71" s="12" t="s">
        <v>102</v>
      </c>
      <c r="C71" s="12" t="s">
        <v>56</v>
      </c>
      <c r="D71" s="8" cm="1">
        <f t="array" ref="D71">VLOOKUP(Kainos[[#This Row],[Augalų grupė]:[Augalų grupė]],Įkainiai[[Augalų ir pasėlių grupė]:[SP/KPP priemonė - Sausra]],2,FALSE)</f>
        <v>327</v>
      </c>
      <c r="E71" s="16" cm="1">
        <f t="array" ref="E71">VLOOKUP(Kainos[[#This Row],[Augalų grupė]:[Augalų grupė]],Įkainiai[[Augalų ir pasėlių grupė]:[SP/KPP priemonė - Sausra]],3,FALSE)</f>
        <v>0</v>
      </c>
      <c r="F71" s="16" cm="1">
        <f t="array" ref="F71">VLOOKUP(Kainos[[#This Row],[Augalų grupė]:[Augalų grupė]],Įkainiai[[Augalų ir pasėlių grupė]:[SP/KPP priemonė - Sausra]],4,FALSE)</f>
        <v>0</v>
      </c>
      <c r="G71" s="16" cm="1">
        <f t="array" ref="G71">VLOOKUP(Kainos[[#This Row],[Augalų grupė]:[Augalų grupė]],Įkainiai[[Augalų ir pasėlių grupė]:[SP       priemonė - Ilgas lietingas laikotarpis]],4,FALSE)</f>
        <v>0</v>
      </c>
      <c r="H71" s="16">
        <f>SUM(Kainos[[#This Row],[NAC priemonė - Rizikų paketas]:[SP  priemonė - Ilgas lietingas laikotarpis]])</f>
        <v>327</v>
      </c>
    </row>
    <row r="72" spans="1:8" x14ac:dyDescent="0.25">
      <c r="A72" s="11">
        <f>ROW()-ROW(Kainos[[#Headers],[Eil. Nr.]])</f>
        <v>68</v>
      </c>
      <c r="B72" s="12" t="s">
        <v>85</v>
      </c>
      <c r="C72" s="12" t="s">
        <v>55</v>
      </c>
      <c r="D72" s="8" cm="1">
        <f t="array" ref="D72">VLOOKUP(Kainos[[#This Row],[Augalų grupė]:[Augalų grupė]],Įkainiai[[Augalų ir pasėlių grupė]:[SP/KPP priemonė - Sausra]],2,FALSE)</f>
        <v>202</v>
      </c>
      <c r="E72" s="16" cm="1">
        <f t="array" ref="E72">VLOOKUP(Kainos[[#This Row],[Augalų grupė]:[Augalų grupė]],Įkainiai[[Augalų ir pasėlių grupė]:[SP/KPP priemonė - Sausra]],3,FALSE)</f>
        <v>0</v>
      </c>
      <c r="F72" s="16" cm="1">
        <f t="array" ref="F72">VLOOKUP(Kainos[[#This Row],[Augalų grupė]:[Augalų grupė]],Įkainiai[[Augalų ir pasėlių grupė]:[SP/KPP priemonė - Sausra]],4,FALSE)</f>
        <v>0</v>
      </c>
      <c r="G72" s="16" cm="1">
        <f t="array" ref="G72">VLOOKUP(Kainos[[#This Row],[Augalų grupė]:[Augalų grupė]],Įkainiai[[Augalų ir pasėlių grupė]:[SP       priemonė - Ilgas lietingas laikotarpis]],4,FALSE)</f>
        <v>0</v>
      </c>
      <c r="H72" s="16">
        <f>SUM(Kainos[[#This Row],[NAC priemonė - Rizikų paketas]:[SP  priemonė - Ilgas lietingas laikotarpis]])</f>
        <v>202</v>
      </c>
    </row>
    <row r="73" spans="1:8" x14ac:dyDescent="0.25">
      <c r="A73" s="11">
        <f>ROW()-ROW(Kainos[[#Headers],[Eil. Nr.]])</f>
        <v>69</v>
      </c>
      <c r="B73" s="12" t="s">
        <v>7</v>
      </c>
      <c r="C73" s="12" t="s">
        <v>60</v>
      </c>
      <c r="D73" s="8" cm="1">
        <f t="array" ref="D73">VLOOKUP(Kainos[[#This Row],[Augalų grupė]:[Augalų grupė]],Įkainiai[[Augalų ir pasėlių grupė]:[SP/KPP priemonė - Sausra]],2,FALSE)</f>
        <v>28</v>
      </c>
      <c r="E73" s="16" cm="1">
        <f t="array" ref="E73">VLOOKUP(Kainos[[#This Row],[Augalų grupė]:[Augalų grupė]],Įkainiai[[Augalų ir pasėlių grupė]:[SP/KPP priemonė - Sausra]],3,FALSE)</f>
        <v>0</v>
      </c>
      <c r="F73" s="16" cm="1">
        <f t="array" ref="F73">VLOOKUP(Kainos[[#This Row],[Augalų grupė]:[Augalų grupė]],Įkainiai[[Augalų ir pasėlių grupė]:[SP/KPP priemonė - Sausra]],4,FALSE)</f>
        <v>46</v>
      </c>
      <c r="G73" s="16" cm="1">
        <f t="array" ref="G73">VLOOKUP(Kainos[[#This Row],[Augalų grupė]:[Augalų grupė]],Įkainiai[[Augalų ir pasėlių grupė]:[SP       priemonė - Ilgas lietingas laikotarpis]],4,FALSE)</f>
        <v>46</v>
      </c>
      <c r="H73" s="16">
        <f>SUM(Kainos[[#This Row],[NAC priemonė - Rizikų paketas]:[SP  priemonė - Ilgas lietingas laikotarpis]])</f>
        <v>120</v>
      </c>
    </row>
    <row r="74" spans="1:8" x14ac:dyDescent="0.25">
      <c r="A74" s="11">
        <f>ROW()-ROW(Kainos[[#Headers],[Eil. Nr.]])</f>
        <v>70</v>
      </c>
      <c r="B74" s="12" t="s">
        <v>114</v>
      </c>
      <c r="C74" s="12" t="s">
        <v>60</v>
      </c>
      <c r="D74" s="8" cm="1">
        <f t="array" ref="D74">VLOOKUP(Kainos[[#This Row],[Augalų grupė]:[Augalų grupė]],Įkainiai[[Augalų ir pasėlių grupė]:[SP/KPP priemonė - Sausra]],2,FALSE)</f>
        <v>28</v>
      </c>
      <c r="E74" s="16" cm="1">
        <f t="array" ref="E74">VLOOKUP(Kainos[[#This Row],[Augalų grupė]:[Augalų grupė]],Įkainiai[[Augalų ir pasėlių grupė]:[SP/KPP priemonė - Sausra]],3,FALSE)</f>
        <v>0</v>
      </c>
      <c r="F74" s="16" cm="1">
        <f t="array" ref="F74">VLOOKUP(Kainos[[#This Row],[Augalų grupė]:[Augalų grupė]],Įkainiai[[Augalų ir pasėlių grupė]:[SP/KPP priemonė - Sausra]],4,FALSE)</f>
        <v>46</v>
      </c>
      <c r="G74" s="16" cm="1">
        <f t="array" ref="G74">VLOOKUP(Kainos[[#This Row],[Augalų grupė]:[Augalų grupė]],Įkainiai[[Augalų ir pasėlių grupė]:[SP       priemonė - Ilgas lietingas laikotarpis]],4,FALSE)</f>
        <v>46</v>
      </c>
      <c r="H74" s="16">
        <f>SUM(Kainos[[#This Row],[NAC priemonė - Rizikų paketas]:[SP  priemonė - Ilgas lietingas laikotarpis]])</f>
        <v>120</v>
      </c>
    </row>
    <row r="75" spans="1:8" x14ac:dyDescent="0.25">
      <c r="A75" s="11">
        <f>ROW()-ROW(Kainos[[#Headers],[Eil. Nr.]])</f>
        <v>71</v>
      </c>
      <c r="B75" s="12" t="s">
        <v>9</v>
      </c>
      <c r="C75" s="12" t="s">
        <v>60</v>
      </c>
      <c r="D75" s="8" cm="1">
        <f t="array" ref="D75">VLOOKUP(Kainos[[#This Row],[Augalų grupė]:[Augalų grupė]],Įkainiai[[Augalų ir pasėlių grupė]:[SP/KPP priemonė - Sausra]],2,FALSE)</f>
        <v>28</v>
      </c>
      <c r="E75" s="16" cm="1">
        <f t="array" ref="E75">VLOOKUP(Kainos[[#This Row],[Augalų grupė]:[Augalų grupė]],Įkainiai[[Augalų ir pasėlių grupė]:[SP/KPP priemonė - Sausra]],3,FALSE)</f>
        <v>0</v>
      </c>
      <c r="F75" s="16" cm="1">
        <f t="array" ref="F75">VLOOKUP(Kainos[[#This Row],[Augalų grupė]:[Augalų grupė]],Įkainiai[[Augalų ir pasėlių grupė]:[SP/KPP priemonė - Sausra]],4,FALSE)</f>
        <v>46</v>
      </c>
      <c r="G75" s="16" cm="1">
        <f t="array" ref="G75">VLOOKUP(Kainos[[#This Row],[Augalų grupė]:[Augalų grupė]],Įkainiai[[Augalų ir pasėlių grupė]:[SP       priemonė - Ilgas lietingas laikotarpis]],4,FALSE)</f>
        <v>46</v>
      </c>
      <c r="H75" s="16">
        <f>SUM(Kainos[[#This Row],[NAC priemonė - Rizikų paketas]:[SP  priemonė - Ilgas lietingas laikotarpis]])</f>
        <v>120</v>
      </c>
    </row>
    <row r="76" spans="1:8" x14ac:dyDescent="0.25">
      <c r="A76" s="11">
        <f>ROW()-ROW(Kainos[[#Headers],[Eil. Nr.]])</f>
        <v>72</v>
      </c>
      <c r="B76" s="12" t="s">
        <v>8</v>
      </c>
      <c r="C76" s="12" t="s">
        <v>60</v>
      </c>
      <c r="D76" s="8" cm="1">
        <f t="array" ref="D76">VLOOKUP(Kainos[[#This Row],[Augalų grupė]:[Augalų grupė]],Įkainiai[[Augalų ir pasėlių grupė]:[SP/KPP priemonė - Sausra]],2,FALSE)</f>
        <v>28</v>
      </c>
      <c r="E76" s="16" cm="1">
        <f t="array" ref="E76">VLOOKUP(Kainos[[#This Row],[Augalų grupė]:[Augalų grupė]],Įkainiai[[Augalų ir pasėlių grupė]:[SP/KPP priemonė - Sausra]],3,FALSE)</f>
        <v>0</v>
      </c>
      <c r="F76" s="16" cm="1">
        <f t="array" ref="F76">VLOOKUP(Kainos[[#This Row],[Augalų grupė]:[Augalų grupė]],Įkainiai[[Augalų ir pasėlių grupė]:[SP/KPP priemonė - Sausra]],4,FALSE)</f>
        <v>46</v>
      </c>
      <c r="G76" s="16" cm="1">
        <f t="array" ref="G76">VLOOKUP(Kainos[[#This Row],[Augalų grupė]:[Augalų grupė]],Įkainiai[[Augalų ir pasėlių grupė]:[SP       priemonė - Ilgas lietingas laikotarpis]],4,FALSE)</f>
        <v>46</v>
      </c>
      <c r="H76" s="16">
        <f>SUM(Kainos[[#This Row],[NAC priemonė - Rizikų paketas]:[SP  priemonė - Ilgas lietingas laikotarpis]])</f>
        <v>120</v>
      </c>
    </row>
    <row r="77" spans="1:8" ht="30" x14ac:dyDescent="0.25">
      <c r="A77" s="11">
        <f>ROW()-ROW(Kainos[[#Headers],[Eil. Nr.]])</f>
        <v>73</v>
      </c>
      <c r="B77" s="12" t="s">
        <v>12</v>
      </c>
      <c r="C77" s="12" t="s">
        <v>59</v>
      </c>
      <c r="D77" s="8" cm="1">
        <f t="array" ref="D77">VLOOKUP(Kainos[[#This Row],[Augalų grupė]:[Augalų grupė]],Įkainiai[[Augalų ir pasėlių grupė]:[SP/KPP priemonė - Sausra]],2,FALSE)</f>
        <v>36</v>
      </c>
      <c r="E77" s="16" cm="1">
        <f t="array" ref="E77">VLOOKUP(Kainos[[#This Row],[Augalų grupė]:[Augalų grupė]],Įkainiai[[Augalų ir pasėlių grupė]:[SP/KPP priemonė - Sausra]],3,FALSE)</f>
        <v>0</v>
      </c>
      <c r="F77" s="16" cm="1">
        <f t="array" ref="F77">VLOOKUP(Kainos[[#This Row],[Augalų grupė]:[Augalų grupė]],Įkainiai[[Augalų ir pasėlių grupė]:[SP/KPP priemonė - Sausra]],4,FALSE)</f>
        <v>68</v>
      </c>
      <c r="G77" s="16" cm="1">
        <f t="array" ref="G77">VLOOKUP(Kainos[[#This Row],[Augalų grupė]:[Augalų grupė]],Įkainiai[[Augalų ir pasėlių grupė]:[SP       priemonė - Ilgas lietingas laikotarpis]],4,FALSE)</f>
        <v>68</v>
      </c>
      <c r="H77" s="16">
        <f>SUM(Kainos[[#This Row],[NAC priemonė - Rizikų paketas]:[SP  priemonė - Ilgas lietingas laikotarpis]])</f>
        <v>172</v>
      </c>
    </row>
    <row r="78" spans="1:8" ht="30" x14ac:dyDescent="0.25">
      <c r="A78" s="11">
        <f>ROW()-ROW(Kainos[[#Headers],[Eil. Nr.]])</f>
        <v>74</v>
      </c>
      <c r="B78" s="12" t="s">
        <v>110</v>
      </c>
      <c r="C78" s="12" t="s">
        <v>59</v>
      </c>
      <c r="D78" s="8" cm="1">
        <f t="array" ref="D78">VLOOKUP(Kainos[[#This Row],[Augalų grupė]:[Augalų grupė]],Įkainiai[[Augalų ir pasėlių grupė]:[SP/KPP priemonė - Sausra]],2,FALSE)</f>
        <v>36</v>
      </c>
      <c r="E78" s="16" cm="1">
        <f t="array" ref="E78">VLOOKUP(Kainos[[#This Row],[Augalų grupė]:[Augalų grupė]],Įkainiai[[Augalų ir pasėlių grupė]:[SP/KPP priemonė - Sausra]],3,FALSE)</f>
        <v>0</v>
      </c>
      <c r="F78" s="16" cm="1">
        <f t="array" ref="F78">VLOOKUP(Kainos[[#This Row],[Augalų grupė]:[Augalų grupė]],Įkainiai[[Augalų ir pasėlių grupė]:[SP/KPP priemonė - Sausra]],4,FALSE)</f>
        <v>68</v>
      </c>
      <c r="G78" s="16" cm="1">
        <f t="array" ref="G78">VLOOKUP(Kainos[[#This Row],[Augalų grupė]:[Augalų grupė]],Įkainiai[[Augalų ir pasėlių grupė]:[SP       priemonė - Ilgas lietingas laikotarpis]],4,FALSE)</f>
        <v>68</v>
      </c>
      <c r="H78" s="16">
        <f>SUM(Kainos[[#This Row],[NAC priemonė - Rizikų paketas]:[SP  priemonė - Ilgas lietingas laikotarpis]])</f>
        <v>172</v>
      </c>
    </row>
    <row r="79" spans="1:8" x14ac:dyDescent="0.25">
      <c r="A79" s="11">
        <f>ROW()-ROW(Kainos[[#Headers],[Eil. Nr.]])</f>
        <v>75</v>
      </c>
      <c r="B79" s="12" t="s">
        <v>10</v>
      </c>
      <c r="C79" s="12" t="s">
        <v>60</v>
      </c>
      <c r="D79" s="8" cm="1">
        <f t="array" ref="D79">VLOOKUP(Kainos[[#This Row],[Augalų grupė]:[Augalų grupė]],Įkainiai[[Augalų ir pasėlių grupė]:[SP/KPP priemonė - Sausra]],2,FALSE)</f>
        <v>28</v>
      </c>
      <c r="E79" s="16" cm="1">
        <f t="array" ref="E79">VLOOKUP(Kainos[[#This Row],[Augalų grupė]:[Augalų grupė]],Įkainiai[[Augalų ir pasėlių grupė]:[SP/KPP priemonė - Sausra]],3,FALSE)</f>
        <v>0</v>
      </c>
      <c r="F79" s="16" cm="1">
        <f t="array" ref="F79">VLOOKUP(Kainos[[#This Row],[Augalų grupė]:[Augalų grupė]],Įkainiai[[Augalų ir pasėlių grupė]:[SP/KPP priemonė - Sausra]],4,FALSE)</f>
        <v>46</v>
      </c>
      <c r="G79" s="16" cm="1">
        <f t="array" ref="G79">VLOOKUP(Kainos[[#This Row],[Augalų grupė]:[Augalų grupė]],Įkainiai[[Augalų ir pasėlių grupė]:[SP       priemonė - Ilgas lietingas laikotarpis]],4,FALSE)</f>
        <v>46</v>
      </c>
      <c r="H79" s="16">
        <f>SUM(Kainos[[#This Row],[NAC priemonė - Rizikų paketas]:[SP  priemonė - Ilgas lietingas laikotarpis]])</f>
        <v>120</v>
      </c>
    </row>
    <row r="80" spans="1:8" x14ac:dyDescent="0.25">
      <c r="A80" s="11">
        <f>ROW()-ROW(Kainos[[#Headers],[Eil. Nr.]])</f>
        <v>76</v>
      </c>
      <c r="B80" s="12" t="s">
        <v>30</v>
      </c>
      <c r="C80" s="12" t="s">
        <v>52</v>
      </c>
      <c r="D80" s="8" cm="1">
        <f t="array" ref="D80">VLOOKUP(Kainos[[#This Row],[Augalų grupė]:[Augalų grupė]],Įkainiai[[Augalų ir pasėlių grupė]:[SP/KPP priemonė - Sausra]],2,FALSE)</f>
        <v>32</v>
      </c>
      <c r="E80" s="16" cm="1">
        <f t="array" ref="E80">VLOOKUP(Kainos[[#This Row],[Augalų grupė]:[Augalų grupė]],Įkainiai[[Augalų ir pasėlių grupė]:[SP/KPP priemonė - Sausra]],3,FALSE)</f>
        <v>0</v>
      </c>
      <c r="F80" s="16" cm="1">
        <f t="array" ref="F80">VLOOKUP(Kainos[[#This Row],[Augalų grupė]:[Augalų grupė]],Įkainiai[[Augalų ir pasėlių grupė]:[SP/KPP priemonė - Sausra]],4,FALSE)</f>
        <v>46</v>
      </c>
      <c r="G80" s="16" cm="1">
        <f t="array" ref="G80">VLOOKUP(Kainos[[#This Row],[Augalų grupė]:[Augalų grupė]],Įkainiai[[Augalų ir pasėlių grupė]:[SP       priemonė - Ilgas lietingas laikotarpis]],4,FALSE)</f>
        <v>46</v>
      </c>
      <c r="H80" s="16">
        <f>SUM(Kainos[[#This Row],[NAC priemonė - Rizikų paketas]:[SP  priemonė - Ilgas lietingas laikotarpis]])</f>
        <v>124</v>
      </c>
    </row>
    <row r="81" spans="1:8" ht="30" x14ac:dyDescent="0.25">
      <c r="A81" s="11">
        <f>ROW()-ROW(Kainos[[#Headers],[Eil. Nr.]])</f>
        <v>77</v>
      </c>
      <c r="B81" s="12" t="s">
        <v>103</v>
      </c>
      <c r="C81" s="12" t="s">
        <v>56</v>
      </c>
      <c r="D81" s="8" cm="1">
        <f t="array" ref="D81">VLOOKUP(Kainos[[#This Row],[Augalų grupė]:[Augalų grupė]],Įkainiai[[Augalų ir pasėlių grupė]:[SP/KPP priemonė - Sausra]],2,FALSE)</f>
        <v>327</v>
      </c>
      <c r="E81" s="16" cm="1">
        <f t="array" ref="E81">VLOOKUP(Kainos[[#This Row],[Augalų grupė]:[Augalų grupė]],Įkainiai[[Augalų ir pasėlių grupė]:[SP/KPP priemonė - Sausra]],3,FALSE)</f>
        <v>0</v>
      </c>
      <c r="F81" s="16" cm="1">
        <f t="array" ref="F81">VLOOKUP(Kainos[[#This Row],[Augalų grupė]:[Augalų grupė]],Įkainiai[[Augalų ir pasėlių grupė]:[SP/KPP priemonė - Sausra]],4,FALSE)</f>
        <v>0</v>
      </c>
      <c r="G81" s="16" cm="1">
        <f t="array" ref="G81">VLOOKUP(Kainos[[#This Row],[Augalų grupė]:[Augalų grupė]],Įkainiai[[Augalų ir pasėlių grupė]:[SP       priemonė - Ilgas lietingas laikotarpis]],4,FALSE)</f>
        <v>0</v>
      </c>
      <c r="H81" s="16">
        <f>SUM(Kainos[[#This Row],[NAC priemonė - Rizikų paketas]:[SP  priemonė - Ilgas lietingas laikotarpis]])</f>
        <v>327</v>
      </c>
    </row>
    <row r="82" spans="1:8" ht="60" x14ac:dyDescent="0.25">
      <c r="A82" s="11">
        <f>ROW()-ROW(Kainos[[#Headers],[Eil. Nr.]])</f>
        <v>78</v>
      </c>
      <c r="B82" s="12" t="s">
        <v>26</v>
      </c>
      <c r="C82" s="12" t="s">
        <v>53</v>
      </c>
      <c r="D82" s="8" cm="1">
        <f t="array" ref="D82">VLOOKUP(Kainos[[#This Row],[Augalų grupė]:[Augalų grupė]],Įkainiai[[Augalų ir pasėlių grupė]:[SP/KPP priemonė - Sausra]],2,FALSE)</f>
        <v>24</v>
      </c>
      <c r="E82" s="16" cm="1">
        <f t="array" ref="E82">VLOOKUP(Kainos[[#This Row],[Augalų grupė]:[Augalų grupė]],Įkainiai[[Augalų ir pasėlių grupė]:[SP/KPP priemonė - Sausra]],3,FALSE)</f>
        <v>0</v>
      </c>
      <c r="F82" s="16" cm="1">
        <f t="array" ref="F82">VLOOKUP(Kainos[[#This Row],[Augalų grupė]:[Augalų grupė]],Įkainiai[[Augalų ir pasėlių grupė]:[SP/KPP priemonė - Sausra]],4,FALSE)</f>
        <v>0</v>
      </c>
      <c r="G82" s="16" cm="1">
        <f t="array" ref="G82">VLOOKUP(Kainos[[#This Row],[Augalų grupė]:[Augalų grupė]],Įkainiai[[Augalų ir pasėlių grupė]:[SP       priemonė - Ilgas lietingas laikotarpis]],4,FALSE)</f>
        <v>0</v>
      </c>
      <c r="H82" s="16">
        <f>SUM(Kainos[[#This Row],[NAC priemonė - Rizikų paketas]:[SP  priemonė - Ilgas lietingas laikotarpis]])</f>
        <v>24</v>
      </c>
    </row>
    <row r="83" spans="1:8" ht="45" x14ac:dyDescent="0.25">
      <c r="A83" s="11">
        <f>ROW()-ROW(Kainos[[#Headers],[Eil. Nr.]])</f>
        <v>79</v>
      </c>
      <c r="B83" s="12" t="s">
        <v>33</v>
      </c>
      <c r="C83" s="12" t="s">
        <v>57</v>
      </c>
      <c r="D83" s="8" cm="1">
        <f t="array" ref="D83">VLOOKUP(Kainos[[#This Row],[Augalų grupė]:[Augalų grupė]],Įkainiai[[Augalų ir pasėlių grupė]:[SP/KPP priemonė - Sausra]],2,FALSE)</f>
        <v>31</v>
      </c>
      <c r="E83" s="16" cm="1">
        <f t="array" ref="E83">VLOOKUP(Kainos[[#This Row],[Augalų grupė]:[Augalų grupė]],Įkainiai[[Augalų ir pasėlių grupė]:[SP/KPP priemonė - Sausra]],3,FALSE)</f>
        <v>0</v>
      </c>
      <c r="F83" s="16" cm="1">
        <f t="array" ref="F83">VLOOKUP(Kainos[[#This Row],[Augalų grupė]:[Augalų grupė]],Įkainiai[[Augalų ir pasėlių grupė]:[SP/KPP priemonė - Sausra]],4,FALSE)</f>
        <v>35</v>
      </c>
      <c r="G83" s="16" cm="1">
        <f t="array" ref="G83">VLOOKUP(Kainos[[#This Row],[Augalų grupė]:[Augalų grupė]],Įkainiai[[Augalų ir pasėlių grupė]:[SP       priemonė - Ilgas lietingas laikotarpis]],4,FALSE)</f>
        <v>35</v>
      </c>
      <c r="H83" s="16">
        <f>SUM(Kainos[[#This Row],[NAC priemonė - Rizikų paketas]:[SP  priemonė - Ilgas lietingas laikotarpis]])</f>
        <v>101</v>
      </c>
    </row>
    <row r="84" spans="1:8" x14ac:dyDescent="0.25">
      <c r="A84" s="11">
        <f>ROW()-ROW(Kainos[[#Headers],[Eil. Nr.]])</f>
        <v>80</v>
      </c>
      <c r="B84" s="12" t="s">
        <v>68</v>
      </c>
      <c r="C84" s="12" t="s">
        <v>55</v>
      </c>
      <c r="D84" s="8" cm="1">
        <f t="array" ref="D84">VLOOKUP(Kainos[[#This Row],[Augalų grupė]:[Augalų grupė]],Įkainiai[[Augalų ir pasėlių grupė]:[SP/KPP priemonė - Sausra]],2,FALSE)</f>
        <v>202</v>
      </c>
      <c r="E84" s="16" cm="1">
        <f t="array" ref="E84">VLOOKUP(Kainos[[#This Row],[Augalų grupė]:[Augalų grupė]],Įkainiai[[Augalų ir pasėlių grupė]:[SP/KPP priemonė - Sausra]],3,FALSE)</f>
        <v>0</v>
      </c>
      <c r="F84" s="16" cm="1">
        <f t="array" ref="F84">VLOOKUP(Kainos[[#This Row],[Augalų grupė]:[Augalų grupė]],Įkainiai[[Augalų ir pasėlių grupė]:[SP/KPP priemonė - Sausra]],4,FALSE)</f>
        <v>0</v>
      </c>
      <c r="G84" s="16" cm="1">
        <f t="array" ref="G84">VLOOKUP(Kainos[[#This Row],[Augalų grupė]:[Augalų grupė]],Įkainiai[[Augalų ir pasėlių grupė]:[SP       priemonė - Ilgas lietingas laikotarpis]],4,FALSE)</f>
        <v>0</v>
      </c>
      <c r="H84" s="16">
        <f>SUM(Kainos[[#This Row],[NAC priemonė - Rizikų paketas]:[SP  priemonė - Ilgas lietingas laikotarpis]])</f>
        <v>202</v>
      </c>
    </row>
    <row r="85" spans="1:8" x14ac:dyDescent="0.25">
      <c r="A85" s="11">
        <f>ROW()-ROW(Kainos[[#Headers],[Eil. Nr.]])</f>
        <v>81</v>
      </c>
      <c r="B85" s="12" t="s">
        <v>3</v>
      </c>
      <c r="C85" s="12" t="s">
        <v>62</v>
      </c>
      <c r="D85" s="8" cm="1">
        <f t="array" ref="D85">VLOOKUP(Kainos[[#This Row],[Augalų grupė]:[Augalų grupė]],Įkainiai[[Augalų ir pasėlių grupė]:[SP/KPP priemonė - Sausra]],2,FALSE)</f>
        <v>27</v>
      </c>
      <c r="E85" s="16" cm="1">
        <f t="array" ref="E85">VLOOKUP(Kainos[[#This Row],[Augalų grupė]:[Augalų grupė]],Įkainiai[[Augalų ir pasėlių grupė]:[SP/KPP priemonė - Sausra]],3,FALSE)</f>
        <v>38</v>
      </c>
      <c r="F85" s="16" cm="1">
        <f t="array" ref="F85">VLOOKUP(Kainos[[#This Row],[Augalų grupė]:[Augalų grupė]],Įkainiai[[Augalų ir pasėlių grupė]:[SP/KPP priemonė - Sausra]],4,FALSE)</f>
        <v>48</v>
      </c>
      <c r="G85" s="16" cm="1">
        <f t="array" ref="G85">VLOOKUP(Kainos[[#This Row],[Augalų grupė]:[Augalų grupė]],Įkainiai[[Augalų ir pasėlių grupė]:[SP       priemonė - Ilgas lietingas laikotarpis]],4,FALSE)</f>
        <v>48</v>
      </c>
      <c r="H85" s="16">
        <f>SUM(Kainos[[#This Row],[NAC priemonė - Rizikų paketas]:[SP  priemonė - Ilgas lietingas laikotarpis]])</f>
        <v>161</v>
      </c>
    </row>
    <row r="86" spans="1:8" x14ac:dyDescent="0.25">
      <c r="A86" s="11">
        <f>ROW()-ROW(Kainos[[#Headers],[Eil. Nr.]])</f>
        <v>82</v>
      </c>
      <c r="B86" s="12" t="s">
        <v>23</v>
      </c>
      <c r="C86" s="12" t="s">
        <v>62</v>
      </c>
      <c r="D86" s="8" cm="1">
        <f t="array" ref="D86">VLOOKUP(Kainos[[#This Row],[Augalų grupė]:[Augalų grupė]],Įkainiai[[Augalų ir pasėlių grupė]:[SP/KPP priemonė - Sausra]],2,FALSE)</f>
        <v>27</v>
      </c>
      <c r="E86" s="16" cm="1">
        <f t="array" ref="E86">VLOOKUP(Kainos[[#This Row],[Augalų grupė]:[Augalų grupė]],Įkainiai[[Augalų ir pasėlių grupė]:[SP/KPP priemonė - Sausra]],3,FALSE)</f>
        <v>38</v>
      </c>
      <c r="F86" s="16" cm="1">
        <f t="array" ref="F86">VLOOKUP(Kainos[[#This Row],[Augalų grupė]:[Augalų grupė]],Įkainiai[[Augalų ir pasėlių grupė]:[SP/KPP priemonė - Sausra]],4,FALSE)</f>
        <v>48</v>
      </c>
      <c r="G86" s="16" cm="1">
        <f t="array" ref="G86">VLOOKUP(Kainos[[#This Row],[Augalų grupė]:[Augalų grupė]],Įkainiai[[Augalų ir pasėlių grupė]:[SP       priemonė - Ilgas lietingas laikotarpis]],4,FALSE)</f>
        <v>48</v>
      </c>
      <c r="H86" s="16">
        <f>SUM(Kainos[[#This Row],[NAC priemonė - Rizikų paketas]:[SP  priemonė - Ilgas lietingas laikotarpis]])</f>
        <v>161</v>
      </c>
    </row>
    <row r="87" spans="1:8" x14ac:dyDescent="0.25">
      <c r="A87" s="11">
        <f>ROW()-ROW(Kainos[[#Headers],[Eil. Nr.]])</f>
        <v>83</v>
      </c>
      <c r="B87" s="12" t="s">
        <v>5</v>
      </c>
      <c r="C87" s="12" t="s">
        <v>62</v>
      </c>
      <c r="D87" s="8" cm="1">
        <f t="array" ref="D87">VLOOKUP(Kainos[[#This Row],[Augalų grupė]:[Augalų grupė]],Įkainiai[[Augalų ir pasėlių grupė]:[SP/KPP priemonė - Sausra]],2,FALSE)</f>
        <v>27</v>
      </c>
      <c r="E87" s="16" cm="1">
        <f t="array" ref="E87">VLOOKUP(Kainos[[#This Row],[Augalų grupė]:[Augalų grupė]],Įkainiai[[Augalų ir pasėlių grupė]:[SP/KPP priemonė - Sausra]],3,FALSE)</f>
        <v>38</v>
      </c>
      <c r="F87" s="16" cm="1">
        <f t="array" ref="F87">VLOOKUP(Kainos[[#This Row],[Augalų grupė]:[Augalų grupė]],Įkainiai[[Augalų ir pasėlių grupė]:[SP/KPP priemonė - Sausra]],4,FALSE)</f>
        <v>48</v>
      </c>
      <c r="G87" s="16" cm="1">
        <f t="array" ref="G87">VLOOKUP(Kainos[[#This Row],[Augalų grupė]:[Augalų grupė]],Įkainiai[[Augalų ir pasėlių grupė]:[SP       priemonė - Ilgas lietingas laikotarpis]],4,FALSE)</f>
        <v>48</v>
      </c>
      <c r="H87" s="16">
        <f>SUM(Kainos[[#This Row],[NAC priemonė - Rizikų paketas]:[SP  priemonė - Ilgas lietingas laikotarpis]])</f>
        <v>161</v>
      </c>
    </row>
    <row r="88" spans="1:8" x14ac:dyDescent="0.25">
      <c r="A88" s="11">
        <f>ROW()-ROW(Kainos[[#Headers],[Eil. Nr.]])</f>
        <v>84</v>
      </c>
      <c r="B88" s="12" t="s">
        <v>4</v>
      </c>
      <c r="C88" s="12" t="s">
        <v>62</v>
      </c>
      <c r="D88" s="8" cm="1">
        <f t="array" ref="D88">VLOOKUP(Kainos[[#This Row],[Augalų grupė]:[Augalų grupė]],Įkainiai[[Augalų ir pasėlių grupė]:[SP/KPP priemonė - Sausra]],2,FALSE)</f>
        <v>27</v>
      </c>
      <c r="E88" s="16" cm="1">
        <f t="array" ref="E88">VLOOKUP(Kainos[[#This Row],[Augalų grupė]:[Augalų grupė]],Įkainiai[[Augalų ir pasėlių grupė]:[SP/KPP priemonė - Sausra]],3,FALSE)</f>
        <v>38</v>
      </c>
      <c r="F88" s="16" cm="1">
        <f t="array" ref="F88">VLOOKUP(Kainos[[#This Row],[Augalų grupė]:[Augalų grupė]],Įkainiai[[Augalų ir pasėlių grupė]:[SP/KPP priemonė - Sausra]],4,FALSE)</f>
        <v>48</v>
      </c>
      <c r="G88" s="16" cm="1">
        <f t="array" ref="G88">VLOOKUP(Kainos[[#This Row],[Augalų grupė]:[Augalų grupė]],Įkainiai[[Augalų ir pasėlių grupė]:[SP       priemonė - Ilgas lietingas laikotarpis]],4,FALSE)</f>
        <v>48</v>
      </c>
      <c r="H88" s="16">
        <f>SUM(Kainos[[#This Row],[NAC priemonė - Rizikų paketas]:[SP  priemonė - Ilgas lietingas laikotarpis]])</f>
        <v>161</v>
      </c>
    </row>
    <row r="89" spans="1:8" ht="30" x14ac:dyDescent="0.25">
      <c r="A89" s="11">
        <f>ROW()-ROW(Kainos[[#Headers],[Eil. Nr.]])</f>
        <v>85</v>
      </c>
      <c r="B89" s="12" t="s">
        <v>2</v>
      </c>
      <c r="C89" s="12" t="s">
        <v>61</v>
      </c>
      <c r="D89" s="8" cm="1">
        <f t="array" ref="D89">VLOOKUP(Kainos[[#This Row],[Augalų grupė]:[Augalų grupė]],Įkainiai[[Augalų ir pasėlių grupė]:[SP/KPP priemonė - Sausra]],2,FALSE)</f>
        <v>47</v>
      </c>
      <c r="E89" s="16" cm="1">
        <f t="array" ref="E89">VLOOKUP(Kainos[[#This Row],[Augalų grupė]:[Augalų grupė]],Įkainiai[[Augalų ir pasėlių grupė]:[SP/KPP priemonė - Sausra]],3,FALSE)</f>
        <v>55</v>
      </c>
      <c r="F89" s="16" cm="1">
        <f t="array" ref="F89">VLOOKUP(Kainos[[#This Row],[Augalų grupė]:[Augalų grupė]],Įkainiai[[Augalų ir pasėlių grupė]:[SP/KPP priemonė - Sausra]],4,FALSE)</f>
        <v>50</v>
      </c>
      <c r="G89" s="16" cm="1">
        <f t="array" ref="G89">VLOOKUP(Kainos[[#This Row],[Augalų grupė]:[Augalų grupė]],Įkainiai[[Augalų ir pasėlių grupė]:[SP       priemonė - Ilgas lietingas laikotarpis]],4,FALSE)</f>
        <v>50</v>
      </c>
      <c r="H89" s="16">
        <f>SUM(Kainos[[#This Row],[NAC priemonė - Rizikų paketas]:[SP  priemonė - Ilgas lietingas laikotarpis]])</f>
        <v>202</v>
      </c>
    </row>
    <row r="90" spans="1:8" ht="30" x14ac:dyDescent="0.25">
      <c r="A90" s="11">
        <f>ROW()-ROW(Kainos[[#Headers],[Eil. Nr.]])</f>
        <v>86</v>
      </c>
      <c r="B90" s="12" t="s">
        <v>111</v>
      </c>
      <c r="C90" s="12" t="s">
        <v>61</v>
      </c>
      <c r="D90" s="8" cm="1">
        <f t="array" ref="D90">VLOOKUP(Kainos[[#This Row],[Augalų grupė]:[Augalų grupė]],Įkainiai[[Augalų ir pasėlių grupė]:[SP/KPP priemonė - Sausra]],2,FALSE)</f>
        <v>47</v>
      </c>
      <c r="E90" s="16" cm="1">
        <f t="array" ref="E90">VLOOKUP(Kainos[[#This Row],[Augalų grupė]:[Augalų grupė]],Įkainiai[[Augalų ir pasėlių grupė]:[SP/KPP priemonė - Sausra]],3,FALSE)</f>
        <v>55</v>
      </c>
      <c r="F90" s="16" cm="1">
        <f t="array" ref="F90">VLOOKUP(Kainos[[#This Row],[Augalų grupė]:[Augalų grupė]],Įkainiai[[Augalų ir pasėlių grupė]:[SP/KPP priemonė - Sausra]],4,FALSE)</f>
        <v>50</v>
      </c>
      <c r="G90" s="16" cm="1">
        <f t="array" ref="G90">VLOOKUP(Kainos[[#This Row],[Augalų grupė]:[Augalų grupė]],Įkainiai[[Augalų ir pasėlių grupė]:[SP       priemonė - Ilgas lietingas laikotarpis]],4,FALSE)</f>
        <v>50</v>
      </c>
      <c r="H90" s="16">
        <f>SUM(Kainos[[#This Row],[NAC priemonė - Rizikų paketas]:[SP  priemonė - Ilgas lietingas laikotarpis]])</f>
        <v>202</v>
      </c>
    </row>
    <row r="91" spans="1:8" x14ac:dyDescent="0.25">
      <c r="A91" s="11">
        <f>ROW()-ROW(Kainos[[#Headers],[Eil. Nr.]])</f>
        <v>87</v>
      </c>
      <c r="B91" s="12" t="s">
        <v>6</v>
      </c>
      <c r="C91" s="12" t="s">
        <v>62</v>
      </c>
      <c r="D91" s="8" cm="1">
        <f t="array" ref="D91">VLOOKUP(Kainos[[#This Row],[Augalų grupė]:[Augalų grupė]],Įkainiai[[Augalų ir pasėlių grupė]:[SP/KPP priemonė - Sausra]],2,FALSE)</f>
        <v>27</v>
      </c>
      <c r="E91" s="16" cm="1">
        <f t="array" ref="E91">VLOOKUP(Kainos[[#This Row],[Augalų grupė]:[Augalų grupė]],Įkainiai[[Augalų ir pasėlių grupė]:[SP/KPP priemonė - Sausra]],3,FALSE)</f>
        <v>38</v>
      </c>
      <c r="F91" s="16" cm="1">
        <f t="array" ref="F91">VLOOKUP(Kainos[[#This Row],[Augalų grupė]:[Augalų grupė]],Įkainiai[[Augalų ir pasėlių grupė]:[SP/KPP priemonė - Sausra]],4,FALSE)</f>
        <v>48</v>
      </c>
      <c r="G91" s="16" cm="1">
        <f t="array" ref="G91">VLOOKUP(Kainos[[#This Row],[Augalų grupė]:[Augalų grupė]],Įkainiai[[Augalų ir pasėlių grupė]:[SP       priemonė - Ilgas lietingas laikotarpis]],4,FALSE)</f>
        <v>48</v>
      </c>
      <c r="H91" s="16">
        <f>SUM(Kainos[[#This Row],[NAC priemonė - Rizikų paketas]:[SP  priemonė - Ilgas lietingas laikotarpis]])</f>
        <v>161</v>
      </c>
    </row>
    <row r="92" spans="1:8" x14ac:dyDescent="0.25">
      <c r="A92" s="11">
        <f>ROW()-ROW(Kainos[[#Headers],[Eil. Nr.]])</f>
        <v>88</v>
      </c>
      <c r="B92" s="12" t="s">
        <v>11</v>
      </c>
      <c r="C92" s="12" t="s">
        <v>52</v>
      </c>
      <c r="D92" s="8" cm="1">
        <f t="array" ref="D92">VLOOKUP(Kainos[[#This Row],[Augalų grupė]:[Augalų grupė]],Įkainiai[[Augalų ir pasėlių grupė]:[SP/KPP priemonė - Sausra]],2,FALSE)</f>
        <v>32</v>
      </c>
      <c r="E92" s="16" cm="1">
        <f t="array" ref="E92">VLOOKUP(Kainos[[#This Row],[Augalų grupė]:[Augalų grupė]],Įkainiai[[Augalų ir pasėlių grupė]:[SP/KPP priemonė - Sausra]],3,FALSE)</f>
        <v>0</v>
      </c>
      <c r="F92" s="16" cm="1">
        <f t="array" ref="F92">VLOOKUP(Kainos[[#This Row],[Augalų grupė]:[Augalų grupė]],Įkainiai[[Augalų ir pasėlių grupė]:[SP/KPP priemonė - Sausra]],4,FALSE)</f>
        <v>46</v>
      </c>
      <c r="G92" s="16" cm="1">
        <f t="array" ref="G92">VLOOKUP(Kainos[[#This Row],[Augalų grupė]:[Augalų grupė]],Įkainiai[[Augalų ir pasėlių grupė]:[SP       priemonė - Ilgas lietingas laikotarpis]],4,FALSE)</f>
        <v>46</v>
      </c>
      <c r="H92" s="16">
        <f>SUM(Kainos[[#This Row],[NAC priemonė - Rizikų paketas]:[SP  priemonė - Ilgas lietingas laikotarpis]])</f>
        <v>124</v>
      </c>
    </row>
    <row r="93" spans="1:8" ht="45" x14ac:dyDescent="0.25">
      <c r="A93" s="11">
        <f>ROW()-ROW(Kainos[[#Headers],[Eil. Nr.]])</f>
        <v>89</v>
      </c>
      <c r="B93" s="12" t="s">
        <v>76</v>
      </c>
      <c r="C93" s="12" t="s">
        <v>53</v>
      </c>
      <c r="D93" s="8" cm="1">
        <f t="array" ref="D93">VLOOKUP(Kainos[[#This Row],[Augalų grupė]:[Augalų grupė]],Įkainiai[[Augalų ir pasėlių grupė]:[SP/KPP priemonė - Sausra]],2,FALSE)</f>
        <v>24</v>
      </c>
      <c r="E93" s="16" cm="1">
        <f t="array" ref="E93">VLOOKUP(Kainos[[#This Row],[Augalų grupė]:[Augalų grupė]],Įkainiai[[Augalų ir pasėlių grupė]:[SP/KPP priemonė - Sausra]],3,FALSE)</f>
        <v>0</v>
      </c>
      <c r="F93" s="16" cm="1">
        <f t="array" ref="F93">VLOOKUP(Kainos[[#This Row],[Augalų grupė]:[Augalų grupė]],Įkainiai[[Augalų ir pasėlių grupė]:[SP/KPP priemonė - Sausra]],4,FALSE)</f>
        <v>0</v>
      </c>
      <c r="G93" s="16" cm="1">
        <f t="array" ref="G93">VLOOKUP(Kainos[[#This Row],[Augalų grupė]:[Augalų grupė]],Įkainiai[[Augalų ir pasėlių grupė]:[SP       priemonė - Ilgas lietingas laikotarpis]],4,FALSE)</f>
        <v>0</v>
      </c>
      <c r="H93" s="16">
        <f>SUM(Kainos[[#This Row],[NAC priemonė - Rizikų paketas]:[SP  priemonė - Ilgas lietingas laikotarpis]])</f>
        <v>24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s4"/>
  <dimension ref="B2:E5"/>
  <sheetViews>
    <sheetView workbookViewId="0">
      <selection activeCell="E4" sqref="E4"/>
    </sheetView>
  </sheetViews>
  <sheetFormatPr defaultRowHeight="15" x14ac:dyDescent="0.25"/>
  <cols>
    <col min="2" max="4" width="12.28515625" customWidth="1"/>
    <col min="5" max="5" width="11.5703125" customWidth="1"/>
  </cols>
  <sheetData>
    <row r="2" spans="2:5" x14ac:dyDescent="0.25">
      <c r="B2" s="4" t="s">
        <v>125</v>
      </c>
    </row>
    <row r="4" spans="2:5" ht="51" x14ac:dyDescent="0.25">
      <c r="B4" s="39" t="s">
        <v>116</v>
      </c>
      <c r="C4" s="40" t="s">
        <v>148</v>
      </c>
      <c r="D4" s="41" t="s">
        <v>149</v>
      </c>
      <c r="E4" s="45" t="s">
        <v>159</v>
      </c>
    </row>
    <row r="5" spans="2:5" x14ac:dyDescent="0.25">
      <c r="B5" s="7">
        <v>0.5</v>
      </c>
      <c r="C5" s="7">
        <v>0.7</v>
      </c>
      <c r="D5" s="7">
        <v>0.7</v>
      </c>
      <c r="E5" s="7">
        <v>0.7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apas5"/>
  <dimension ref="A2:D5"/>
  <sheetViews>
    <sheetView workbookViewId="0">
      <selection activeCell="C12" sqref="C12"/>
    </sheetView>
  </sheetViews>
  <sheetFormatPr defaultRowHeight="15" x14ac:dyDescent="0.25"/>
  <cols>
    <col min="1" max="1" width="4.5703125" customWidth="1"/>
    <col min="2" max="3" width="27" customWidth="1"/>
    <col min="4" max="4" width="23.42578125" customWidth="1"/>
    <col min="5" max="5" width="9" customWidth="1"/>
  </cols>
  <sheetData>
    <row r="2" spans="1:4" x14ac:dyDescent="0.25">
      <c r="B2" s="4" t="s">
        <v>126</v>
      </c>
    </row>
    <row r="4" spans="1:4" ht="30" x14ac:dyDescent="0.25">
      <c r="A4" s="1" t="s">
        <v>17</v>
      </c>
      <c r="B4" s="1" t="s">
        <v>127</v>
      </c>
      <c r="C4" s="1" t="s">
        <v>128</v>
      </c>
      <c r="D4" s="1" t="s">
        <v>129</v>
      </c>
    </row>
    <row r="5" spans="1:4" x14ac:dyDescent="0.25">
      <c r="A5" s="21">
        <f>ROW()-ROW(Lentelė7[[#Headers],[Eil. Nr.]])</f>
        <v>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2A5EB2B036A8BF4D845BA4B48155297A" ma:contentTypeVersion="9" ma:contentTypeDescription="Kurkite naują dokumentą." ma:contentTypeScope="" ma:versionID="dc60a6cf82e605229a686bb25849e962">
  <xsd:schema xmlns:xsd="http://www.w3.org/2001/XMLSchema" xmlns:xs="http://www.w3.org/2001/XMLSchema" xmlns:p="http://schemas.microsoft.com/office/2006/metadata/properties" xmlns:ns3="7c3c13aa-4d2d-4c6b-b05e-a85f12eb6a33" xmlns:ns4="28b1fa56-cdaf-4816-8b4f-eeba3bed1724" targetNamespace="http://schemas.microsoft.com/office/2006/metadata/properties" ma:root="true" ma:fieldsID="8dba2b1e788c629b3e666096ee0d0e06" ns3:_="" ns4:_="">
    <xsd:import namespace="7c3c13aa-4d2d-4c6b-b05e-a85f12eb6a33"/>
    <xsd:import namespace="28b1fa56-cdaf-4816-8b4f-eeba3bed172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3c13aa-4d2d-4c6b-b05e-a85f12eb6a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b1fa56-cdaf-4816-8b4f-eeba3bed172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Bendrinimo užuominos maiš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3c13aa-4d2d-4c6b-b05e-a85f12eb6a33" xsi:nil="true"/>
  </documentManagement>
</p:properties>
</file>

<file path=customXml/itemProps1.xml><?xml version="1.0" encoding="utf-8"?>
<ds:datastoreItem xmlns:ds="http://schemas.openxmlformats.org/officeDocument/2006/customXml" ds:itemID="{AA3AA29F-DBA8-4722-9FBF-70D8ACFB63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F5130B-26ED-4777-B346-010CF9CCB2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3c13aa-4d2d-4c6b-b05e-a85f12eb6a33"/>
    <ds:schemaRef ds:uri="28b1fa56-cdaf-4816-8b4f-eeba3bed17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64D074-944D-498A-B872-009700C3BA9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7c3c13aa-4d2d-4c6b-b05e-a85f12eb6a33"/>
    <ds:schemaRef ds:uri="http://purl.org/dc/elements/1.1/"/>
    <ds:schemaRef ds:uri="http://schemas.microsoft.com/office/2006/metadata/properties"/>
    <ds:schemaRef ds:uri="http://schemas.microsoft.com/office/infopath/2007/PartnerControls"/>
    <ds:schemaRef ds:uri="28b1fa56-cdaf-4816-8b4f-eeba3bed172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1</vt:i4>
      </vt:variant>
    </vt:vector>
  </HeadingPairs>
  <TitlesOfParts>
    <vt:vector size="6" baseType="lpstr">
      <vt:lpstr>Pasėlių draudimas</vt:lpstr>
      <vt:lpstr>Įkainiai pagal grupes</vt:lpstr>
      <vt:lpstr>Įkainiai pagal augalus</vt:lpstr>
      <vt:lpstr>Kompensavimo intensyvumas</vt:lpstr>
      <vt:lpstr>Draudžiamų rizikų kodai</vt:lpstr>
      <vt:lpstr>'Įkainiai pagal augalus'!Pasėlis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Rolandas Rakštys</dc:creator>
  <cp:lastModifiedBy>Rita Adomavičienė</cp:lastModifiedBy>
  <cp:lastPrinted>2024-06-04T05:47:12Z</cp:lastPrinted>
  <dcterms:created xsi:type="dcterms:W3CDTF">2023-05-04T03:47:27Z</dcterms:created>
  <dcterms:modified xsi:type="dcterms:W3CDTF">2025-09-08T11:39:07Z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0x0101002A5EB2B036A8BF4D845BA4B48155297A</vt:lpwstr>
  </property>
</Properties>
</file>